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esse og Informasjon\ÅRSMELDINGER\Årsmelding 2017\"/>
    </mc:Choice>
  </mc:AlternateContent>
  <bookViews>
    <workbookView xWindow="240" yWindow="75" windowWidth="11580" windowHeight="6795"/>
  </bookViews>
  <sheets>
    <sheet name="Årsregnskap med noter 2017" sheetId="1" r:id="rId1"/>
  </sheets>
  <calcPr calcId="162913"/>
</workbook>
</file>

<file path=xl/calcChain.xml><?xml version="1.0" encoding="utf-8"?>
<calcChain xmlns="http://schemas.openxmlformats.org/spreadsheetml/2006/main">
  <c r="E431" i="1" l="1"/>
  <c r="E409" i="1"/>
  <c r="E99" i="1"/>
  <c r="E87" i="1"/>
  <c r="E84" i="1"/>
  <c r="E79" i="1"/>
  <c r="E69" i="1"/>
  <c r="E285" i="1"/>
  <c r="F310" i="1"/>
  <c r="E204" i="1"/>
  <c r="E408" i="1" l="1"/>
  <c r="E404" i="1"/>
  <c r="E77" i="1"/>
  <c r="E62" i="1" l="1"/>
  <c r="E395" i="1"/>
  <c r="E392" i="1"/>
  <c r="E394" i="1"/>
  <c r="E121" i="1" l="1"/>
  <c r="E120" i="1"/>
  <c r="E228" i="1"/>
  <c r="E225" i="1"/>
  <c r="E203" i="1"/>
  <c r="E200" i="1"/>
  <c r="E198" i="1"/>
  <c r="F198" i="1"/>
  <c r="E13" i="1"/>
  <c r="E187" i="1"/>
  <c r="D187" i="1" l="1"/>
  <c r="E10" i="1" s="1"/>
  <c r="E160" i="1"/>
  <c r="E156" i="1"/>
  <c r="J316" i="1" l="1"/>
  <c r="J319" i="1" s="1"/>
  <c r="H319" i="1"/>
  <c r="F233" i="1" l="1"/>
  <c r="F123" i="1"/>
  <c r="F22" i="1"/>
  <c r="F13" i="1"/>
  <c r="F204" i="1" l="1"/>
  <c r="G310" i="1"/>
  <c r="F283" i="1"/>
  <c r="F285" i="1" s="1"/>
  <c r="F287" i="1" s="1"/>
  <c r="E284" i="1"/>
  <c r="E287" i="1" l="1"/>
  <c r="E288" i="1" s="1"/>
  <c r="E289" i="1" s="1"/>
  <c r="G288" i="1"/>
  <c r="G289" i="1" s="1"/>
  <c r="F316" i="1" l="1"/>
  <c r="C328" i="1"/>
  <c r="K328" i="1" s="1"/>
  <c r="E123" i="1" l="1"/>
  <c r="E386" i="1"/>
  <c r="F386" i="1"/>
  <c r="F62" i="1"/>
  <c r="F69" i="1" s="1"/>
  <c r="F33" i="1"/>
  <c r="E233" i="1" l="1"/>
  <c r="E20" i="1" s="1"/>
  <c r="K323" i="1" l="1"/>
  <c r="K324" i="1"/>
  <c r="K322" i="1"/>
  <c r="K317" i="1"/>
  <c r="K318" i="1"/>
  <c r="E18" i="1" l="1"/>
  <c r="E22" i="1" s="1"/>
  <c r="E33" i="1"/>
  <c r="E330" i="1" l="1"/>
  <c r="D330" i="1"/>
  <c r="D325" i="1" l="1"/>
  <c r="D319" i="1"/>
  <c r="C316" i="1"/>
  <c r="K316" i="1" s="1"/>
  <c r="B325" i="1"/>
  <c r="D326" i="1" l="1"/>
  <c r="E396" i="1"/>
  <c r="E52" i="1"/>
  <c r="E400" i="1"/>
  <c r="F400" i="1"/>
  <c r="F396" i="1"/>
  <c r="E390" i="1"/>
  <c r="F390" i="1"/>
  <c r="E154" i="1"/>
  <c r="E221" i="1" s="1"/>
  <c r="F154" i="1"/>
  <c r="F221" i="1" s="1"/>
  <c r="F109" i="1"/>
  <c r="F113" i="1"/>
  <c r="F100" i="1"/>
  <c r="F102" i="1" s="1"/>
  <c r="F79" i="1"/>
  <c r="F84" i="1" s="1"/>
  <c r="F25" i="1"/>
  <c r="F37" i="1" s="1"/>
  <c r="B319" i="1"/>
  <c r="B326" i="1" s="1"/>
  <c r="B330" i="1"/>
  <c r="C319" i="1"/>
  <c r="C330" i="1"/>
  <c r="C325" i="1" s="1"/>
  <c r="E319" i="1"/>
  <c r="E325" i="1"/>
  <c r="F319" i="1"/>
  <c r="F330" i="1"/>
  <c r="F325" i="1" s="1"/>
  <c r="G319" i="1"/>
  <c r="G326" i="1" s="1"/>
  <c r="G330" i="1"/>
  <c r="G325" i="1" s="1"/>
  <c r="H330" i="1"/>
  <c r="H325" i="1" s="1"/>
  <c r="I319" i="1"/>
  <c r="I330" i="1"/>
  <c r="I325" i="1" s="1"/>
  <c r="J330" i="1"/>
  <c r="J325" i="1" s="1"/>
  <c r="E161" i="1"/>
  <c r="E9" i="1" s="1"/>
  <c r="F426" i="1"/>
  <c r="E426" i="1"/>
  <c r="F161" i="1"/>
  <c r="E113" i="1"/>
  <c r="E47" i="1"/>
  <c r="E91" i="1" s="1"/>
  <c r="F47" i="1"/>
  <c r="D91" i="1"/>
  <c r="F91" i="1"/>
  <c r="E96" i="1"/>
  <c r="E109" i="1"/>
  <c r="G357" i="1"/>
  <c r="C359" i="1"/>
  <c r="D359" i="1"/>
  <c r="E370" i="1"/>
  <c r="E405" i="1"/>
  <c r="E418" i="1"/>
  <c r="F418" i="1"/>
  <c r="I326" i="1" l="1"/>
  <c r="K330" i="1"/>
  <c r="H326" i="1"/>
  <c r="F326" i="1"/>
  <c r="J326" i="1"/>
  <c r="K325" i="1"/>
  <c r="K319" i="1"/>
  <c r="E115" i="1"/>
  <c r="F403" i="1"/>
  <c r="F411" i="1" s="1"/>
  <c r="C326" i="1"/>
  <c r="F115" i="1"/>
  <c r="F125" i="1" s="1"/>
  <c r="F87" i="1"/>
  <c r="E326" i="1"/>
  <c r="K326" i="1" l="1"/>
  <c r="F429" i="1"/>
  <c r="F431" i="1" s="1"/>
  <c r="E430" i="1" s="1"/>
  <c r="F43" i="1"/>
  <c r="F45" i="1" s="1"/>
  <c r="E25" i="1"/>
  <c r="E37" i="1" s="1"/>
  <c r="E358" i="1" s="1"/>
  <c r="G358" i="1" l="1"/>
  <c r="E359" i="1"/>
  <c r="E43" i="1"/>
  <c r="E45" i="1" s="1"/>
  <c r="E100" i="1" l="1"/>
  <c r="E102" i="1" s="1"/>
  <c r="E125" i="1" s="1"/>
  <c r="G359" i="1"/>
  <c r="E403" i="1"/>
  <c r="E411" i="1" s="1"/>
  <c r="E429" i="1" s="1"/>
  <c r="E420" i="1" l="1"/>
</calcChain>
</file>

<file path=xl/sharedStrings.xml><?xml version="1.0" encoding="utf-8"?>
<sst xmlns="http://schemas.openxmlformats.org/spreadsheetml/2006/main" count="329" uniqueCount="305">
  <si>
    <t>Note</t>
  </si>
  <si>
    <t>Driftsinntekter:</t>
  </si>
  <si>
    <t>Egne inntekter</t>
  </si>
  <si>
    <t>Tilskudd</t>
  </si>
  <si>
    <t>Sum driftsinntekter</t>
  </si>
  <si>
    <t>Driftskostnader:</t>
  </si>
  <si>
    <t>Lønn, arbeidsg.avg., pensjon</t>
  </si>
  <si>
    <t>Avskrivninger</t>
  </si>
  <si>
    <t>Andre driftskostnader</t>
  </si>
  <si>
    <t>Sum driftskostnader</t>
  </si>
  <si>
    <t>Finansinntekter/-kostnader:</t>
  </si>
  <si>
    <t>Finansinntekter</t>
  </si>
  <si>
    <t>Finanskostnader</t>
  </si>
  <si>
    <t>Sum netto finansinntekter</t>
  </si>
  <si>
    <t>Årsoverskudd</t>
  </si>
  <si>
    <t>Årets overskudd disponeres slik</t>
  </si>
  <si>
    <t>Annen egenkapital</t>
  </si>
  <si>
    <t>Sum</t>
  </si>
  <si>
    <t>EIENDELER</t>
  </si>
  <si>
    <t>Anleggsmidler</t>
  </si>
  <si>
    <t>Varige driftsmidler:</t>
  </si>
  <si>
    <t>Teaterbygning</t>
  </si>
  <si>
    <t>Lagerbygning</t>
  </si>
  <si>
    <t>Hus og leiligheter</t>
  </si>
  <si>
    <t>Teknisk utstyr</t>
  </si>
  <si>
    <t>Sum varige driftsmidler</t>
  </si>
  <si>
    <t>Langsiktige fordringer:</t>
  </si>
  <si>
    <t>Langsiktig fordring på staten</t>
  </si>
  <si>
    <t>Sum anleggsmidler</t>
  </si>
  <si>
    <t>Omløpsmidler</t>
  </si>
  <si>
    <t>Varer</t>
  </si>
  <si>
    <t>Fordringer:</t>
  </si>
  <si>
    <t>Debitorer</t>
  </si>
  <si>
    <t>Andre kortsiktige fordringer</t>
  </si>
  <si>
    <t>Forskuddsbetalte kostnader</t>
  </si>
  <si>
    <t>Sum fordringer</t>
  </si>
  <si>
    <t>Bankinnskudd, kontanter og lignende</t>
  </si>
  <si>
    <t>Sum omløpsmidler</t>
  </si>
  <si>
    <t>SUM EIENDELER</t>
  </si>
  <si>
    <t>GJELD OG EGENKAPITAL</t>
  </si>
  <si>
    <t>Egenkapital</t>
  </si>
  <si>
    <t>Innskutt egenkapital:</t>
  </si>
  <si>
    <t>Aksjekapital (1.080 aksjer á 100)</t>
  </si>
  <si>
    <t>Sum innskutt egenkapital</t>
  </si>
  <si>
    <t>Opptjent egenkapital:</t>
  </si>
  <si>
    <t>Sum opptjent egenkapital</t>
  </si>
  <si>
    <t>Sum egenkapital</t>
  </si>
  <si>
    <t>Langsiktig gjeld</t>
  </si>
  <si>
    <t>Avsetning for forpliktelser:</t>
  </si>
  <si>
    <t>Pensjonsforpliktelser</t>
  </si>
  <si>
    <t>Sum avsetning for forpliktelser</t>
  </si>
  <si>
    <t>Sum langsiktig gjeld</t>
  </si>
  <si>
    <t>Kortsiktig gjeld</t>
  </si>
  <si>
    <t>Leverandører</t>
  </si>
  <si>
    <t>Skyldig offentlige avgifter</t>
  </si>
  <si>
    <t>Annen kortsiktig gjeld</t>
  </si>
  <si>
    <t>Sum kortsiktig gjeld</t>
  </si>
  <si>
    <t>SUM GJELD OG EGENKAPITAL</t>
  </si>
  <si>
    <t>NOTE 1 - REGNSKAPSPRINSIPPER</t>
  </si>
  <si>
    <t>Årsregnskapet er satt opp i samsvar med regnskapslovens bestemmelser og god regnskapsskikk.</t>
  </si>
  <si>
    <t>Klassifisering og vurdering av balanseposter</t>
  </si>
  <si>
    <t>Anleggsmidler vurderes til anskaffelseskost, men nedskrives til virkelig verdi dersom verdifallet ikke forventes</t>
  </si>
  <si>
    <t>å være forbigående. Langsiktig gjeld balanseføres til nominelt beløp på etableringstidspunktet.</t>
  </si>
  <si>
    <t>Fordringer</t>
  </si>
  <si>
    <t>Kundefordringer og andre fordringer er oppført i balansen til pålydende etter fradrag for eventuell risiko for</t>
  </si>
  <si>
    <t>forventet tap.</t>
  </si>
  <si>
    <t>Varebeholdninger</t>
  </si>
  <si>
    <t>NOTE 2 - EGNE INNTEKTER</t>
  </si>
  <si>
    <t>Billettsalg</t>
  </si>
  <si>
    <t>Programsalg</t>
  </si>
  <si>
    <t>Gjestespill</t>
  </si>
  <si>
    <t>Teaterbaren</t>
  </si>
  <si>
    <t>Diverse inntekter</t>
  </si>
  <si>
    <t>NOTE 3 - TILSKUDD FRA EIERNE</t>
  </si>
  <si>
    <t>Staten</t>
  </si>
  <si>
    <t>NOTE 4 - LØNNSKOSTNADER, ANT. ANSATTE, GODTGJØRELSER, M.M.</t>
  </si>
  <si>
    <t>Lønnskostnader</t>
  </si>
  <si>
    <t>Lønninger</t>
  </si>
  <si>
    <t>Pensjonskostnader</t>
  </si>
  <si>
    <t>Andre ytelser</t>
  </si>
  <si>
    <t>Sum personalkostnader</t>
  </si>
  <si>
    <t>Godtgjørelser</t>
  </si>
  <si>
    <t>Lønn</t>
  </si>
  <si>
    <t>Teatersjef/daglig leder</t>
  </si>
  <si>
    <t>NOTE 5 - ANDRE DRIFTSKOSTNADER</t>
  </si>
  <si>
    <t>Varekjøp bar/kantine/salgsartikler</t>
  </si>
  <si>
    <t>Honorarer</t>
  </si>
  <si>
    <t>Husets drift</t>
  </si>
  <si>
    <t>Generelle driftskostnader</t>
  </si>
  <si>
    <t>Transport og reiser</t>
  </si>
  <si>
    <t>Salgs- og informasjonskostnader</t>
  </si>
  <si>
    <t>Møtekostn./representasjon/kontingenter/gaver</t>
  </si>
  <si>
    <t>NOTE 6 - PENSJONSKOSTNADER OG -FORPLIKTELSER</t>
  </si>
  <si>
    <t>Kollektiv pensjonsforsikring:</t>
  </si>
  <si>
    <t>NOTE 7 - VARIGE DRIFTSMIDLER</t>
  </si>
  <si>
    <t>Lager</t>
  </si>
  <si>
    <t>Tilgang til anskaffelseskost</t>
  </si>
  <si>
    <t>Årets ordinære avskrivning</t>
  </si>
  <si>
    <t>Årets avskrivningsprosent</t>
  </si>
  <si>
    <t>1%</t>
  </si>
  <si>
    <t>Aksjekapital</t>
  </si>
  <si>
    <t>SUM</t>
  </si>
  <si>
    <t>Årets resultat</t>
  </si>
  <si>
    <t>A-, B- og C-aksjene er likestilte, med de unntak som følger av vedtektene.</t>
  </si>
  <si>
    <t xml:space="preserve">A-aksjene kan bare eies av Den norske Stat, B-aksjene kan bare eies av Stavanger kommune og </t>
  </si>
  <si>
    <t>C-aksjene kan bare eies av Rogaland Fylkeskommune.</t>
  </si>
  <si>
    <t>KONTANTSTRØMANALYSE</t>
  </si>
  <si>
    <t>Endring i varelager</t>
  </si>
  <si>
    <t>Endring i kundefordringer</t>
  </si>
  <si>
    <t>Endring i leverandørgjeld</t>
  </si>
  <si>
    <t>Endring i andre tidsavgrensede poster</t>
  </si>
  <si>
    <t>Netto kontantstrøm fra operasjonelle aktiviteter</t>
  </si>
  <si>
    <t>Netto kontantstrøm fra investeringsaktiviteter</t>
  </si>
  <si>
    <t>Nettoendring i likvide midler gjennom året</t>
  </si>
  <si>
    <t>Likviditetsbeholdning 1.1.</t>
  </si>
  <si>
    <t>Likviditetsbeholdning 31.12.</t>
  </si>
  <si>
    <t xml:space="preserve"> </t>
  </si>
  <si>
    <t>Utbetaling ved kjøp av bygg/varige driftsmidler</t>
  </si>
  <si>
    <t>Innbetaling ved salg av bygg/varige driftsmidler</t>
  </si>
  <si>
    <t>Resultat før skattekostnad og ekstraord. inntekter</t>
  </si>
  <si>
    <t>Arbeidsgiveravgift</t>
  </si>
  <si>
    <t>Dekorasjonskostnader</t>
  </si>
  <si>
    <t>Biler</t>
  </si>
  <si>
    <t>NOTE 8 - SKATTETREKKSKONTO</t>
  </si>
  <si>
    <t>NOTE 9 - KONTOLÅN TIL STATEN</t>
  </si>
  <si>
    <t>NOTE 10 - EGENKAPITAL</t>
  </si>
  <si>
    <t>NOTE 11 - AKSJEKAPITAL OG AKSJONÆRINFORMASJON</t>
  </si>
  <si>
    <t>Tap på fordringer</t>
  </si>
  <si>
    <t>innskutt egenkapital under posten Annen egenkapital.</t>
  </si>
  <si>
    <t>men rentebærende. Kontolånet er ført som langsiktig fordring på staten og med en tilsvarende økning av</t>
  </si>
  <si>
    <t>Påløpne kostnader vedrørende forestillinger som skal spilles etter årsskiftet, er i sin helhet kostnadsført i</t>
  </si>
  <si>
    <t>Omløpsmidler og kortsiktig gjeld omfatter poster som forfaller til betaling innen ett år samt poster som knytter</t>
  </si>
  <si>
    <t>Omløpsmidler vurderes til laveste av anskaffelseskost og virkelig verdi. Kortsiktig gjeld balanseføres til nomi-</t>
  </si>
  <si>
    <t>nelt beløp på etableringstidspunktet.</t>
  </si>
  <si>
    <t>Teaterhallen</t>
  </si>
  <si>
    <t>Inventar</t>
  </si>
  <si>
    <t>Teater-bygninger</t>
  </si>
  <si>
    <t>Annen godtgjørelse</t>
  </si>
  <si>
    <t>ALLE TALL  I  KR 1 000</t>
  </si>
  <si>
    <t>Økonomisk levetid</t>
  </si>
  <si>
    <t>100 år</t>
  </si>
  <si>
    <t>Avskrivningsmetode</t>
  </si>
  <si>
    <t>Lineær</t>
  </si>
  <si>
    <t>-</t>
  </si>
  <si>
    <t>Sum årets avskrivninger og nedskrivninger</t>
  </si>
  <si>
    <t>ref. note 5.</t>
  </si>
  <si>
    <t>Analysen viser netto kontantstrømmen i de operasjonelle aktiviteteten (indirekte modell).</t>
  </si>
  <si>
    <t>laveste verdi av anskaffelseskost (etter FIFO-prinsippet) og virkelig verdi.</t>
  </si>
  <si>
    <t>Diskonteringsrente</t>
  </si>
  <si>
    <t>Skyldig feriepenger</t>
  </si>
  <si>
    <t>Påløpte kostnader</t>
  </si>
  <si>
    <t>Antall årsverk</t>
  </si>
  <si>
    <t>Driftsoverskudd/-underskudd</t>
  </si>
  <si>
    <t>seg til varekretsløpet. Øvrige poster er klassifisert som anleggsmiddel/langsiktig gjeld.</t>
  </si>
  <si>
    <t>Fast bygningsmessig inventar</t>
  </si>
  <si>
    <t>Fast bygn. inv.</t>
  </si>
  <si>
    <t>gjelder demografiske faktorer.</t>
  </si>
  <si>
    <t>De aktuarmessige forutsetningene er basert på vanlige benyttede forutsetninger innen forsikring når det</t>
  </si>
  <si>
    <t>Forventet regulering av løpende pensjoner</t>
  </si>
  <si>
    <t>Forventet avkastning på fondsmidler</t>
  </si>
  <si>
    <t>Forventet G-regulering</t>
  </si>
  <si>
    <t>Forventet lønnsregulering</t>
  </si>
  <si>
    <t>Økonomiske forutsetninger:</t>
  </si>
  <si>
    <t>Ikke resultatført virkning av estimatavvik</t>
  </si>
  <si>
    <t>ordning</t>
  </si>
  <si>
    <t>Kollektiv</t>
  </si>
  <si>
    <t>Forskudd på tilskudd/gaver</t>
  </si>
  <si>
    <t>Leiligh.</t>
  </si>
  <si>
    <t xml:space="preserve">Posten "Diverse inntekter" består bl.a. av gaver og sponsormidler.   </t>
  </si>
  <si>
    <t>NOTE 12 - AVSETNING TIL VEDLIKEHOLD</t>
  </si>
  <si>
    <t xml:space="preserve">Teatret har utarbeidet en vedlikeholdsplan for vesentlig periodisk vedlikehold. Avsetning til </t>
  </si>
  <si>
    <t>Avsetning til vedlikehold</t>
  </si>
  <si>
    <t>Kontantstrøm fra operasjonelle aktiviteter:</t>
  </si>
  <si>
    <t>Nybygg, Teaterveien 1</t>
  </si>
  <si>
    <t>Påløpne kostnader vedrørende forestillinger som skal spilles etter årskiftet er kostnadsført i årets regnskap,</t>
  </si>
  <si>
    <t>egenkapital til teatret. De bundne midlene ytes ved plassering i et "Kontolån til Staten" som er avdragsfritt,</t>
  </si>
  <si>
    <t>Avgang til anskaffelseskost</t>
  </si>
  <si>
    <t>Reversering akk. avskrivninger, avgang</t>
  </si>
  <si>
    <t>Gevinst ved salg anleggsmidler</t>
  </si>
  <si>
    <t>Innskutt EK</t>
  </si>
  <si>
    <t>Annen Ek</t>
  </si>
  <si>
    <t>Andel trukket ansatte</t>
  </si>
  <si>
    <t>Omkostninger</t>
  </si>
  <si>
    <t>Påløpte pensjonsforpliktelser pr. 31.12</t>
  </si>
  <si>
    <t>Pensjonsmidler (til markedsverdi) pr. 31.12</t>
  </si>
  <si>
    <t>Netto påløpte pensjonsforpliktelser pr. 31.12</t>
  </si>
  <si>
    <t>Netto påløpte pensjonsforpliktelser inkl aga pr. 31.12</t>
  </si>
  <si>
    <t>Stavanger Kommune</t>
  </si>
  <si>
    <t>(Alle beløp i tabeller er i NOK 1 000. Beløp i tekster er angitt i hele tall)</t>
  </si>
  <si>
    <t>NOTER TIL REGNSKAPET:</t>
  </si>
  <si>
    <t>Netto pensjonsforpliktelse (-midler)</t>
  </si>
  <si>
    <t>Aga av netto pensjonsforpliktelser (-midler)</t>
  </si>
  <si>
    <t>Netto pensjonsforpliktelse (-midler) uten aga</t>
  </si>
  <si>
    <t>Pensjonskostnad Rogaland Teater:</t>
  </si>
  <si>
    <t>Pensjonspremie betalt</t>
  </si>
  <si>
    <t>Sum kostnad</t>
  </si>
  <si>
    <t>Rømningsvei Intimscenen</t>
  </si>
  <si>
    <t>Annen langsiktig gjeld:</t>
  </si>
  <si>
    <t>Sum annen langsiktig gjeld:</t>
  </si>
  <si>
    <t>NOTE 14 - ANNEN KORTSIKTIG GJELD</t>
  </si>
  <si>
    <t>NOTE 13 - PANTELÅN SR-BANK</t>
  </si>
  <si>
    <t>Gjeld som forfaller mer enn fem år etter regnskapsårets slutt:</t>
  </si>
  <si>
    <t>1, 14</t>
  </si>
  <si>
    <t>Innbetaling fra ny langsiktig gjeld</t>
  </si>
  <si>
    <t>Utbetaling ved nedbetaling av langsiktig gjeld</t>
  </si>
  <si>
    <t>Netto kontantstrøm fra finansieringsaktiviteter</t>
  </si>
  <si>
    <t>(inkluderer kunstneriske tjenester fra selv.næringsdrivende)</t>
  </si>
  <si>
    <t>Pantelån SR-bank</t>
  </si>
  <si>
    <t>Billettinntekter og andre inntekter i tilknytning til forestillinger blir inntektsført pr forestillingsdato.</t>
  </si>
  <si>
    <t>Kontantstrøm fra investeringaktiviteter:</t>
  </si>
  <si>
    <t>Kontantstrøm fra finansieringsaktiviteter:</t>
  </si>
  <si>
    <t>Rømningsvei IS</t>
  </si>
  <si>
    <t>iflg tilskudd</t>
  </si>
  <si>
    <t>balanseført under "Annen kortsiktig gjeld", ref. note 14.</t>
  </si>
  <si>
    <t>Kostnadsførte investeringer</t>
  </si>
  <si>
    <t>Direktør</t>
  </si>
  <si>
    <t>Avskrivninger og nedskrivninger</t>
  </si>
  <si>
    <t>Scenerigg</t>
  </si>
  <si>
    <t>Årets nedskrivning</t>
  </si>
  <si>
    <t>Teatersjef og direktør er medlemmer av teatrets kollektive pensjonsordning. De mottar ingen form for bonuser,</t>
  </si>
  <si>
    <t>4/5%</t>
  </si>
  <si>
    <t>25/20 år</t>
  </si>
  <si>
    <t>Av inventar avskrives publikumsstoler med 10%.</t>
  </si>
  <si>
    <t>10 år</t>
  </si>
  <si>
    <t>Pantelånet gjelder finansering av ny rømningsvei Intimscenen og ny scenerigg Hovedscenen.</t>
  </si>
  <si>
    <t>Rømningsvei IS og scenerigg avskrives mot mottatt tilskudd. Tilskuddsperioden er 15 år.</t>
  </si>
  <si>
    <t>Gevinst ved salg anlegg</t>
  </si>
  <si>
    <t>Teatret eier i alt 11 selveierleiligheter og 1 enebolig.</t>
  </si>
  <si>
    <t>5 år</t>
  </si>
  <si>
    <t>EK-innskudd KLP</t>
  </si>
  <si>
    <t>Forskudd fra kunder/samarbeidspartnere</t>
  </si>
  <si>
    <t>Utbetaling ved kjøp av eiendeler andre foretak</t>
  </si>
  <si>
    <t>Egenkapital 31.12.2016</t>
  </si>
  <si>
    <t>tjenester ved teatret.</t>
  </si>
  <si>
    <t>Biler, lysutstyr, lydutstyr og av-utstyr avskrives med 20%.</t>
  </si>
  <si>
    <t>Rogaland Teater AS er pliktig til å ha tjenestepensjonsordning etter lov om obligatorisk tjenstepensjon,</t>
  </si>
  <si>
    <t>og har en pensjonsordning som oppfyller kravene etter loven. Regnskapsføringen av pensjonskostnaden</t>
  </si>
  <si>
    <t>skjer i samsvar med norsk regnskapsstandard for pensjonskostnader. Ved verdsettelsen av pensjonsmidler</t>
  </si>
  <si>
    <t>og pensjonsforpliktelser er det benyttet estimerte verdier beregnet av aktuar.</t>
  </si>
  <si>
    <t>Teatrets ytelsesordning ble lukket 30.06.16, men selskapet har det økonomiske ansvaret for oppsatte</t>
  </si>
  <si>
    <t>rettigheter i ordningen. Ordningen ble i 2016 flyttet fra Dnb Liv til KLP, og det er i den forbindelse innbetalt</t>
  </si>
  <si>
    <t>Fra og med 01.07.16 ble alle ansatte meldt inn i innskuddsbasert pensjonsordning i Sparebank 1 Forsikring.</t>
  </si>
  <si>
    <t>Innskuddet utgjør 7% av lønn mellom 0-7,1G, og 25,1% av lønn mellom 7,1-12G. De ansattes andel utgjør</t>
  </si>
  <si>
    <t>1,5%-poeng av dette. Innskuddsordningen gir ingen garanterte ytelser, og premien utgiftsføres direkte uten</t>
  </si>
  <si>
    <t>avsetninger i regnskapet.</t>
  </si>
  <si>
    <t>Individuell driftspensjon:</t>
  </si>
  <si>
    <t>Ved overgangen fra ytelses- til innskuddsordning ble det gitt kompensasjoner til enkelte grupper ansatte.</t>
  </si>
  <si>
    <t>Ansatte over 60 år pr 01.07.16 skal kompenseres for tapt pensjon gjennom livsvarig driftspensjon som</t>
  </si>
  <si>
    <t>beregnes ved fratredelsestidspunktet. Aktuarberegnet forpliktelse på ca. 2,5 millioner (m/aga) er avsatt i balansen.</t>
  </si>
  <si>
    <t>Uforsikret ordning (Afp)</t>
  </si>
  <si>
    <t>Rogaland Teater AS er tilknyttet Fellesordningen for Afp som gir ansatte rett til et livslangt tillegg</t>
  </si>
  <si>
    <t xml:space="preserve">mellom 1 og 7,1G. </t>
  </si>
  <si>
    <t>I samsvar med Finansdepartementets anbefaling blir ordningen regnskapsmessig behandlet som en innskudds-</t>
  </si>
  <si>
    <t>basert ordning med utgiftsføring av den løpende Afp-premien uten avsetninger i regnskapet. Finansdepartementet</t>
  </si>
  <si>
    <t>begrunner dette med at det ikke finnes tilgjengelig informasjon som kan gi en konsekvent og pålitelig allokering</t>
  </si>
  <si>
    <t>av forpliktelsen for den enkelte virksomhet.</t>
  </si>
  <si>
    <t>Akturarberegning, ytelsesordning KLP:</t>
  </si>
  <si>
    <t>Endring pensjonspremie påløpt</t>
  </si>
  <si>
    <t>Endring pensjonsforpliktelser (-midler) ytelsesordning</t>
  </si>
  <si>
    <t>Endring pensjonsforpliktelser (-midler) driftspensjon</t>
  </si>
  <si>
    <t>10/20%</t>
  </si>
  <si>
    <t>20%</t>
  </si>
  <si>
    <t>10/5 år</t>
  </si>
  <si>
    <t>Pensjonsmidler Ytelsesordning</t>
  </si>
  <si>
    <t>5/10%</t>
  </si>
  <si>
    <t>Av teknisk utstyr avskrives dimmeranlegg, intercom, teleslynger, fettutskiller kantine, personlift og løpekatt HS med 10%.</t>
  </si>
  <si>
    <t>Av fast bygningsmessig inventar avskrives sprinkleranlegg, skimtlys og varme/kjøleanlegg med 5% og heis/rømningsvei Teaterhallen med 4%.</t>
  </si>
  <si>
    <t>Driftstilskuddene inntektsføres i det året de er angitt å gjelde for iht tilskuddsbrev.</t>
  </si>
  <si>
    <t>Rogaland Fylke</t>
  </si>
  <si>
    <t>Mottatte tilskudd</t>
  </si>
  <si>
    <t>Andre tilskudd</t>
  </si>
  <si>
    <t xml:space="preserve">Barne- og ungdomsarbeid </t>
  </si>
  <si>
    <t>Sysselsettingstiltak</t>
  </si>
  <si>
    <t>Balanseførte tilskudd KS1/KVU</t>
  </si>
  <si>
    <t>Ubenyttede tilskudd til kvalitetssikring (KS1) av konseptvalgutredningen (KVU) for nytt teaterbygg,</t>
  </si>
  <si>
    <t>er avsatt i balansen som kortsiktig gjeld, ref note 14. Rapporten ferdigstilles i 2018.</t>
  </si>
  <si>
    <t>Inntekter til forestillinger som ikke er avviklet pr 31.12.17 klassifiseres som forskuddsbetalte inntekter og er</t>
  </si>
  <si>
    <t>Sum inntektsførte tilskudd</t>
  </si>
  <si>
    <t>regnskapet. Kostnadene utgjør kr 2 692 110. Tilsvarende kostnad i  2016 var kr 2 536 216.</t>
  </si>
  <si>
    <t>Bundet skattetrekkskonto utgjør kr 2 793 041.</t>
  </si>
  <si>
    <t>Egenkapital 31.12.2017</t>
  </si>
  <si>
    <t>Aksjekapitalen består pr. 31.12.2017 av følgende aksjeklasser:</t>
  </si>
  <si>
    <t>vedlikehold i balansen vedrører periodisk vedlikehold.</t>
  </si>
  <si>
    <t>Bokført verdi på pantesikrede eiendeler er kr 33 792 217.</t>
  </si>
  <si>
    <t>BALANSE PR. 31.12.17</t>
  </si>
  <si>
    <t>tilskudd. Beløpene er balanseført som langsiktig fordring.</t>
  </si>
  <si>
    <t>opsjoner eller lignende. I tillegg har teatersjefens enkeltpersonforetak mottatt kr 178 200 i honorar for kunstneriske</t>
  </si>
  <si>
    <t>Styreleder har mottatt kr 80 000 i styrehonorar. Øvrig honorarer til styremedlemmer utgjør kr 190 256.</t>
  </si>
  <si>
    <t>Kostnadsført revisjonshonorar har i 2017 vært på kr 191 875 for revisjon og kr 104 750 for andre rådgivningstjenester.</t>
  </si>
  <si>
    <t>finansieres gjennom premier som fastsettes som en prosent av lønn. I 2017 ble premien satt til 2,5% av årslønn</t>
  </si>
  <si>
    <t>Stavanger,  28.02.2018</t>
  </si>
  <si>
    <t>RESULTATREGNSKAP 2017 (Ver. 2)</t>
  </si>
  <si>
    <t>Varebeholdningen består utelukkende av varer for videresalg til bar-/kafévirksomheten. Verdien er verdsatt</t>
  </si>
  <si>
    <t>et egenkapitaltilskudd til KLP på ca. kr 1,6 millioner. I 2017 er det innbetalt ca. kr 229 000 i egenkapital-</t>
  </si>
  <si>
    <t xml:space="preserve">på ordinær pensjon fra og med fylte 62 år. Ordningen er en ytelsesbasert flerforetakspensjonsordning og </t>
  </si>
  <si>
    <t>Anskaffelseskost pr. 01.01.17</t>
  </si>
  <si>
    <t>Anskaffelseskost pr. 31.12.17</t>
  </si>
  <si>
    <t>Akk. avskrivninger pr. 01.01.17</t>
  </si>
  <si>
    <t>Akk. nedskrivn. mot tilskudd pr 01.01.17</t>
  </si>
  <si>
    <t>Sum akk. avskrivinger og nedskr. pr. 31.12.17</t>
  </si>
  <si>
    <t>Bokført verdi pr. 31.12.17</t>
  </si>
  <si>
    <t>I forbindelse med saldering av statsbudsjettet (St.prp. nr. 32, 2001/-02) er det bevilget kr 3,3 mill. i tilskudd til</t>
  </si>
  <si>
    <t>Staten 720 A-aksjer á kr 100.-</t>
  </si>
  <si>
    <t>Stavanger kommune 276 B-aksjer á kr 100.-</t>
  </si>
  <si>
    <t>Rogaland fylkeskommune 84 C-aksjer á kr 100.-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</si>
</sst>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0_);[Red]\(0\)"/>
    <numFmt numFmtId="166" formatCode="#,##0.0"/>
    <numFmt numFmtId="167" formatCode="_ * #,##0_ ;_ * \-#,##0_ ;_ * &quot;-&quot;??_ ;_ @_ "/>
    <numFmt numFmtId="168" formatCode="0_)"/>
    <numFmt numFmtId="169" formatCode="dd/mm/yy"/>
    <numFmt numFmtId="170" formatCode="_(* #,##0.0_);_(* \(#,##0.0\);_(* &quot;-&quot;??_);_(@_)"/>
    <numFmt numFmtId="171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i/>
      <sz val="9.5"/>
      <name val="Arial"/>
      <family val="2"/>
    </font>
    <font>
      <b/>
      <i/>
      <sz val="10"/>
      <name val="Arial"/>
      <family val="2"/>
    </font>
    <font>
      <b/>
      <i/>
      <sz val="9.5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1" borderId="0" xfId="0" applyFont="1" applyFill="1"/>
    <xf numFmtId="0" fontId="2" fillId="1" borderId="0" xfId="0" applyFont="1" applyFill="1"/>
    <xf numFmtId="3" fontId="2" fillId="0" borderId="0" xfId="0" applyNumberFormat="1" applyFont="1"/>
    <xf numFmtId="1" fontId="2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left"/>
    </xf>
    <xf numFmtId="3" fontId="3" fillId="0" borderId="0" xfId="0" applyNumberFormat="1" applyFont="1" applyBorder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3" fillId="0" borderId="0" xfId="0" quotePrefix="1" applyFont="1"/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38" fontId="6" fillId="0" borderId="0" xfId="0" applyNumberFormat="1" applyFont="1" applyAlignment="1">
      <alignment horizontal="right"/>
    </xf>
    <xf numFmtId="0" fontId="3" fillId="1" borderId="0" xfId="0" applyFont="1" applyFill="1" applyAlignment="1">
      <alignment horizontal="center"/>
    </xf>
    <xf numFmtId="0" fontId="2" fillId="1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3" fontId="3" fillId="1" borderId="0" xfId="0" applyNumberFormat="1" applyFont="1" applyFill="1"/>
    <xf numFmtId="3" fontId="2" fillId="1" borderId="0" xfId="0" applyNumberFormat="1" applyFont="1" applyFill="1"/>
    <xf numFmtId="3" fontId="3" fillId="0" borderId="1" xfId="0" applyNumberFormat="1" applyFont="1" applyBorder="1"/>
    <xf numFmtId="1" fontId="4" fillId="0" borderId="0" xfId="1" applyNumberFormat="1" applyFont="1" applyBorder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left"/>
    </xf>
    <xf numFmtId="38" fontId="4" fillId="0" borderId="0" xfId="0" applyNumberFormat="1" applyFont="1"/>
    <xf numFmtId="3" fontId="3" fillId="0" borderId="0" xfId="0" applyNumberFormat="1" applyFont="1" applyAlignment="1"/>
    <xf numFmtId="3" fontId="2" fillId="0" borderId="0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38" fontId="1" fillId="0" borderId="0" xfId="0" applyNumberFormat="1" applyFont="1"/>
    <xf numFmtId="0" fontId="1" fillId="0" borderId="0" xfId="0" applyFont="1" applyFill="1" applyBorder="1"/>
    <xf numFmtId="0" fontId="1" fillId="0" borderId="0" xfId="0" applyFont="1" applyBorder="1"/>
    <xf numFmtId="10" fontId="1" fillId="0" borderId="0" xfId="2" applyNumberFormat="1" applyFont="1"/>
    <xf numFmtId="166" fontId="3" fillId="0" borderId="0" xfId="0" quotePrefix="1" applyNumberFormat="1" applyFont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/>
    <xf numFmtId="0" fontId="3" fillId="0" borderId="0" xfId="0" quotePrefix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164" fontId="3" fillId="0" borderId="0" xfId="1" applyFont="1"/>
    <xf numFmtId="38" fontId="3" fillId="0" borderId="0" xfId="0" applyNumberFormat="1" applyFont="1"/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/>
    <xf numFmtId="3" fontId="3" fillId="0" borderId="1" xfId="0" applyNumberFormat="1" applyFont="1" applyFill="1" applyBorder="1"/>
    <xf numFmtId="170" fontId="3" fillId="0" borderId="0" xfId="1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38" fontId="1" fillId="0" borderId="0" xfId="0" applyNumberFormat="1" applyFont="1" applyBorder="1"/>
    <xf numFmtId="38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8" fontId="4" fillId="0" borderId="0" xfId="0" applyNumberFormat="1" applyFont="1" applyBorder="1" applyAlignment="1"/>
    <xf numFmtId="168" fontId="10" fillId="0" borderId="0" xfId="0" applyNumberFormat="1" applyFont="1" applyBorder="1" applyAlignment="1"/>
    <xf numFmtId="38" fontId="1" fillId="0" borderId="0" xfId="0" applyNumberFormat="1" applyFont="1" applyBorder="1" applyAlignment="1"/>
    <xf numFmtId="38" fontId="1" fillId="0" borderId="1" xfId="0" applyNumberFormat="1" applyFont="1" applyBorder="1"/>
    <xf numFmtId="38" fontId="1" fillId="0" borderId="2" xfId="0" applyNumberFormat="1" applyFont="1" applyBorder="1"/>
    <xf numFmtId="38" fontId="4" fillId="0" borderId="0" xfId="0" applyNumberFormat="1" applyFont="1" applyBorder="1"/>
    <xf numFmtId="0" fontId="4" fillId="0" borderId="0" xfId="0" applyFont="1" applyBorder="1"/>
    <xf numFmtId="0" fontId="11" fillId="0" borderId="0" xfId="0" applyFont="1"/>
    <xf numFmtId="167" fontId="1" fillId="0" borderId="0" xfId="1" applyNumberFormat="1" applyFont="1" applyBorder="1" applyAlignment="1">
      <alignment horizontal="center"/>
    </xf>
    <xf numFmtId="167" fontId="1" fillId="0" borderId="1" xfId="1" applyNumberFormat="1" applyFont="1" applyBorder="1" applyAlignment="1">
      <alignment horizontal="center"/>
    </xf>
    <xf numFmtId="167" fontId="1" fillId="0" borderId="2" xfId="1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7" fontId="4" fillId="0" borderId="0" xfId="1" applyNumberFormat="1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1" xfId="0" applyNumberFormat="1" applyFont="1" applyBorder="1" applyAlignment="1">
      <alignment horizontal="right"/>
    </xf>
    <xf numFmtId="1" fontId="2" fillId="0" borderId="0" xfId="0" applyNumberFormat="1" applyFont="1"/>
    <xf numFmtId="171" fontId="3" fillId="0" borderId="0" xfId="1" applyNumberFormat="1" applyFont="1"/>
    <xf numFmtId="171" fontId="3" fillId="0" borderId="1" xfId="1" applyNumberFormat="1" applyFont="1" applyBorder="1"/>
    <xf numFmtId="1" fontId="2" fillId="0" borderId="1" xfId="0" applyNumberFormat="1" applyFont="1" applyBorder="1"/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4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9" fontId="1" fillId="0" borderId="0" xfId="2" applyFont="1"/>
    <xf numFmtId="0" fontId="6" fillId="0" borderId="1" xfId="0" applyFont="1" applyBorder="1"/>
    <xf numFmtId="38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3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quotePrefix="1" applyNumberFormat="1" applyFont="1" applyAlignment="1">
      <alignment horizontal="right"/>
    </xf>
    <xf numFmtId="3" fontId="6" fillId="0" borderId="0" xfId="0" quotePrefix="1" applyNumberFormat="1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9" fontId="6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9" fontId="6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2" fillId="0" borderId="0" xfId="0" quotePrefix="1" applyNumberFormat="1" applyFont="1" applyAlignment="1">
      <alignment horizontal="left"/>
    </xf>
    <xf numFmtId="10" fontId="3" fillId="0" borderId="0" xfId="0" applyNumberFormat="1" applyFont="1"/>
    <xf numFmtId="1" fontId="2" fillId="0" borderId="0" xfId="0" applyNumberFormat="1" applyFont="1" applyBorder="1" applyAlignment="1">
      <alignment horizontal="right"/>
    </xf>
    <xf numFmtId="0" fontId="2" fillId="0" borderId="1" xfId="0" applyFont="1" applyBorder="1"/>
    <xf numFmtId="3" fontId="3" fillId="0" borderId="2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2" fillId="0" borderId="0" xfId="0" quotePrefix="1" applyFont="1" applyAlignment="1">
      <alignment horizontal="left"/>
    </xf>
    <xf numFmtId="0" fontId="5" fillId="0" borderId="0" xfId="0" applyFont="1" applyAlignment="1">
      <alignment horizontal="centerContinuous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167" fontId="4" fillId="0" borderId="0" xfId="1" applyNumberFormat="1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/>
    </xf>
    <xf numFmtId="38" fontId="1" fillId="0" borderId="0" xfId="0" applyNumberFormat="1" applyFont="1" applyBorder="1" applyAlignment="1">
      <alignment horizontal="right"/>
    </xf>
    <xf numFmtId="38" fontId="1" fillId="0" borderId="2" xfId="0" applyNumberFormat="1" applyFont="1" applyBorder="1" applyAlignment="1">
      <alignment horizontal="right"/>
    </xf>
    <xf numFmtId="38" fontId="1" fillId="0" borderId="1" xfId="0" applyNumberFormat="1" applyFont="1" applyBorder="1" applyAlignment="1">
      <alignment horizontal="right"/>
    </xf>
    <xf numFmtId="38" fontId="1" fillId="0" borderId="3" xfId="0" applyNumberFormat="1" applyFont="1" applyBorder="1" applyAlignment="1">
      <alignment horizontal="right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9525</xdr:rowOff>
    </xdr:from>
    <xdr:to>
      <xdr:col>6</xdr:col>
      <xdr:colOff>9525</xdr:colOff>
      <xdr:row>11</xdr:row>
      <xdr:rowOff>9525</xdr:rowOff>
    </xdr:to>
    <xdr:sp macro="" textlink="">
      <xdr:nvSpPr>
        <xdr:cNvPr id="1272" name="Line 1"/>
        <xdr:cNvSpPr>
          <a:spLocks noChangeShapeType="1"/>
        </xdr:cNvSpPr>
      </xdr:nvSpPr>
      <xdr:spPr bwMode="auto">
        <a:xfrm flipV="1">
          <a:off x="4629150" y="17907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19049</xdr:colOff>
      <xdr:row>453</xdr:row>
      <xdr:rowOff>85725</xdr:rowOff>
    </xdr:from>
    <xdr:to>
      <xdr:col>6</xdr:col>
      <xdr:colOff>533399</xdr:colOff>
      <xdr:row>455</xdr:row>
      <xdr:rowOff>142875</xdr:rowOff>
    </xdr:to>
    <xdr:sp macro="" textlink="">
      <xdr:nvSpPr>
        <xdr:cNvPr id="1026" name="Tekst 4"/>
        <xdr:cNvSpPr txBox="1">
          <a:spLocks noChangeArrowheads="1"/>
        </xdr:cNvSpPr>
      </xdr:nvSpPr>
      <xdr:spPr bwMode="auto">
        <a:xfrm>
          <a:off x="4343399" y="71342250"/>
          <a:ext cx="1819275" cy="4572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Ellen M. Henrichsen</a:t>
          </a:r>
        </a:p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Direktør</a:t>
          </a:r>
        </a:p>
      </xdr:txBody>
    </xdr:sp>
    <xdr:clientData/>
  </xdr:twoCellAnchor>
  <xdr:twoCellAnchor>
    <xdr:from>
      <xdr:col>0</xdr:col>
      <xdr:colOff>1057275</xdr:colOff>
      <xdr:row>453</xdr:row>
      <xdr:rowOff>76200</xdr:rowOff>
    </xdr:from>
    <xdr:to>
      <xdr:col>2</xdr:col>
      <xdr:colOff>28575</xdr:colOff>
      <xdr:row>455</xdr:row>
      <xdr:rowOff>114300</xdr:rowOff>
    </xdr:to>
    <xdr:sp macro="" textlink="">
      <xdr:nvSpPr>
        <xdr:cNvPr id="1027" name="Tekst 6"/>
        <xdr:cNvSpPr txBox="1">
          <a:spLocks noChangeArrowheads="1"/>
        </xdr:cNvSpPr>
      </xdr:nvSpPr>
      <xdr:spPr bwMode="auto">
        <a:xfrm>
          <a:off x="1057275" y="71532750"/>
          <a:ext cx="1076325" cy="4381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Arne Nøst</a:t>
          </a:r>
        </a:p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Teatersjef</a:t>
          </a:r>
        </a:p>
      </xdr:txBody>
    </xdr:sp>
    <xdr:clientData/>
  </xdr:twoCellAnchor>
  <xdr:twoCellAnchor editAs="oneCell">
    <xdr:from>
      <xdr:col>5</xdr:col>
      <xdr:colOff>361950</xdr:colOff>
      <xdr:row>449</xdr:row>
      <xdr:rowOff>180975</xdr:rowOff>
    </xdr:from>
    <xdr:to>
      <xdr:col>7</xdr:col>
      <xdr:colOff>180975</xdr:colOff>
      <xdr:row>450</xdr:row>
      <xdr:rowOff>190500</xdr:rowOff>
    </xdr:to>
    <xdr:sp macro="" textlink="">
      <xdr:nvSpPr>
        <xdr:cNvPr id="1030" name="Tekst 11"/>
        <xdr:cNvSpPr txBox="1">
          <a:spLocks noChangeArrowheads="1"/>
        </xdr:cNvSpPr>
      </xdr:nvSpPr>
      <xdr:spPr bwMode="auto">
        <a:xfrm>
          <a:off x="5362575" y="70637400"/>
          <a:ext cx="11715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36576" bIns="22860" anchor="ctr" upright="1"/>
        <a:lstStyle/>
        <a:p>
          <a:pPr algn="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Marianne Holter</a:t>
          </a:r>
        </a:p>
      </xdr:txBody>
    </xdr:sp>
    <xdr:clientData/>
  </xdr:twoCellAnchor>
  <xdr:oneCellAnchor>
    <xdr:from>
      <xdr:col>5</xdr:col>
      <xdr:colOff>399535</xdr:colOff>
      <xdr:row>445</xdr:row>
      <xdr:rowOff>198781</xdr:rowOff>
    </xdr:from>
    <xdr:ext cx="1020024" cy="231089"/>
    <xdr:sp macro="" textlink="">
      <xdr:nvSpPr>
        <xdr:cNvPr id="1031" name="Tekst 12"/>
        <xdr:cNvSpPr txBox="1">
          <a:spLocks noChangeArrowheads="1"/>
        </xdr:cNvSpPr>
      </xdr:nvSpPr>
      <xdr:spPr bwMode="auto">
        <a:xfrm>
          <a:off x="5400160" y="69855106"/>
          <a:ext cx="1020024" cy="231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Marita Skogen</a:t>
          </a:r>
          <a:endParaRPr lang="nb-NO" sz="1200" b="0" i="0" u="none" strike="noStrike" baseline="0">
            <a:solidFill>
              <a:srgbClr val="000000"/>
            </a:solidFill>
            <a:latin typeface="Garamond"/>
          </a:endParaRPr>
        </a:p>
      </xdr:txBody>
    </xdr:sp>
    <xdr:clientData/>
  </xdr:oneCellAnchor>
  <xdr:oneCellAnchor>
    <xdr:from>
      <xdr:col>2</xdr:col>
      <xdr:colOff>415861</xdr:colOff>
      <xdr:row>442</xdr:row>
      <xdr:rowOff>38018</xdr:rowOff>
    </xdr:from>
    <xdr:ext cx="1064715" cy="400238"/>
    <xdr:sp macro="" textlink="">
      <xdr:nvSpPr>
        <xdr:cNvPr id="1032" name="Tekst 7"/>
        <xdr:cNvSpPr txBox="1">
          <a:spLocks noChangeArrowheads="1"/>
        </xdr:cNvSpPr>
      </xdr:nvSpPr>
      <xdr:spPr bwMode="auto">
        <a:xfrm>
          <a:off x="3282886" y="69094268"/>
          <a:ext cx="1064715" cy="40023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Inger Østensjø</a:t>
          </a:r>
        </a:p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Styrets leder</a:t>
          </a:r>
        </a:p>
      </xdr:txBody>
    </xdr:sp>
    <xdr:clientData/>
  </xdr:oneCellAnchor>
  <xdr:twoCellAnchor>
    <xdr:from>
      <xdr:col>0</xdr:col>
      <xdr:colOff>219075</xdr:colOff>
      <xdr:row>442</xdr:row>
      <xdr:rowOff>0</xdr:rowOff>
    </xdr:from>
    <xdr:to>
      <xdr:col>0</xdr:col>
      <xdr:colOff>1638300</xdr:colOff>
      <xdr:row>443</xdr:row>
      <xdr:rowOff>47625</xdr:rowOff>
    </xdr:to>
    <xdr:sp macro="" textlink="">
      <xdr:nvSpPr>
        <xdr:cNvPr id="1033" name="Tekst 8"/>
        <xdr:cNvSpPr txBox="1">
          <a:spLocks noChangeArrowheads="1"/>
        </xdr:cNvSpPr>
      </xdr:nvSpPr>
      <xdr:spPr bwMode="auto">
        <a:xfrm>
          <a:off x="219075" y="69056250"/>
          <a:ext cx="14192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Morten Walderhaug</a:t>
          </a:r>
        </a:p>
      </xdr:txBody>
    </xdr:sp>
    <xdr:clientData/>
  </xdr:twoCellAnchor>
  <xdr:oneCellAnchor>
    <xdr:from>
      <xdr:col>5</xdr:col>
      <xdr:colOff>338771</xdr:colOff>
      <xdr:row>442</xdr:row>
      <xdr:rowOff>2698</xdr:rowOff>
    </xdr:from>
    <xdr:ext cx="1327992" cy="223203"/>
    <xdr:sp macro="" textlink="">
      <xdr:nvSpPr>
        <xdr:cNvPr id="1034" name="Tekst 13"/>
        <xdr:cNvSpPr txBox="1">
          <a:spLocks noChangeArrowheads="1"/>
        </xdr:cNvSpPr>
      </xdr:nvSpPr>
      <xdr:spPr bwMode="auto">
        <a:xfrm>
          <a:off x="5339396" y="69058948"/>
          <a:ext cx="1327992" cy="223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Gry Isabell Sannes</a:t>
          </a:r>
        </a:p>
      </xdr:txBody>
    </xdr:sp>
    <xdr:clientData/>
  </xdr:oneCellAnchor>
  <xdr:oneCellAnchor>
    <xdr:from>
      <xdr:col>0</xdr:col>
      <xdr:colOff>213488</xdr:colOff>
      <xdr:row>446</xdr:row>
      <xdr:rowOff>2698</xdr:rowOff>
    </xdr:from>
    <xdr:ext cx="868123" cy="223203"/>
    <xdr:sp macro="" textlink="">
      <xdr:nvSpPr>
        <xdr:cNvPr id="1035" name="Tekst 7"/>
        <xdr:cNvSpPr txBox="1">
          <a:spLocks noChangeArrowheads="1"/>
        </xdr:cNvSpPr>
      </xdr:nvSpPr>
      <xdr:spPr bwMode="auto">
        <a:xfrm>
          <a:off x="213488" y="69859048"/>
          <a:ext cx="868123" cy="22320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Kåre Reiten</a:t>
          </a:r>
        </a:p>
      </xdr:txBody>
    </xdr:sp>
    <xdr:clientData/>
  </xdr:oneCellAnchor>
  <xdr:oneCellAnchor>
    <xdr:from>
      <xdr:col>0</xdr:col>
      <xdr:colOff>187037</xdr:colOff>
      <xdr:row>449</xdr:row>
      <xdr:rowOff>174148</xdr:rowOff>
    </xdr:from>
    <xdr:ext cx="1749582" cy="223203"/>
    <xdr:sp macro="" textlink="">
      <xdr:nvSpPr>
        <xdr:cNvPr id="1036" name="Tekst 7"/>
        <xdr:cNvSpPr txBox="1">
          <a:spLocks noChangeArrowheads="1"/>
        </xdr:cNvSpPr>
      </xdr:nvSpPr>
      <xdr:spPr bwMode="auto">
        <a:xfrm>
          <a:off x="187037" y="70630573"/>
          <a:ext cx="1749582" cy="22320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Kjartan Alexander Lunde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4"/>
  <sheetViews>
    <sheetView tabSelected="1" topLeftCell="A419" zoomScaleNormal="100" workbookViewId="0">
      <selection activeCell="A462" sqref="A462"/>
    </sheetView>
  </sheetViews>
  <sheetFormatPr baseColWidth="10" defaultColWidth="9.140625" defaultRowHeight="12.75" x14ac:dyDescent="0.2"/>
  <cols>
    <col min="1" max="1" width="31.5703125" style="3" customWidth="1"/>
    <col min="2" max="2" width="11.42578125" style="3" bestFit="1" customWidth="1"/>
    <col min="3" max="3" width="11" style="3" customWidth="1"/>
    <col min="4" max="4" width="10.85546875" style="3" customWidth="1"/>
    <col min="5" max="5" width="10.140625" style="3" bestFit="1" customWidth="1"/>
    <col min="6" max="6" width="9.42578125" style="76" customWidth="1"/>
    <col min="7" max="7" width="10.85546875" style="3" bestFit="1" customWidth="1"/>
    <col min="8" max="8" width="8.85546875" style="8" bestFit="1" customWidth="1"/>
    <col min="9" max="9" width="12.85546875" style="3" customWidth="1"/>
    <col min="10" max="10" width="9" style="3" bestFit="1" customWidth="1"/>
    <col min="11" max="11" width="7" style="3" bestFit="1" customWidth="1"/>
    <col min="12" max="12" width="35.42578125" style="1" customWidth="1"/>
    <col min="13" max="13" width="9.140625" style="22" customWidth="1"/>
    <col min="14" max="14" width="9.140625" style="3" customWidth="1"/>
    <col min="15" max="15" width="6.5703125" style="3" bestFit="1" customWidth="1"/>
    <col min="16" max="16384" width="9.140625" style="3"/>
  </cols>
  <sheetData>
    <row r="1" spans="1:8" x14ac:dyDescent="0.2">
      <c r="A1" s="4" t="s">
        <v>291</v>
      </c>
      <c r="B1" s="4"/>
      <c r="C1" s="4"/>
      <c r="D1" s="1"/>
      <c r="E1" s="1"/>
      <c r="F1" s="2"/>
      <c r="G1" s="1"/>
      <c r="H1" s="77"/>
    </row>
    <row r="2" spans="1:8" x14ac:dyDescent="0.2">
      <c r="A2" s="4"/>
      <c r="B2" s="4"/>
      <c r="C2" s="4"/>
      <c r="D2" s="1"/>
      <c r="E2" s="1"/>
      <c r="F2" s="2"/>
      <c r="G2" s="1"/>
      <c r="H2" s="77"/>
    </row>
    <row r="3" spans="1:8" x14ac:dyDescent="0.2">
      <c r="A3" s="4" t="s">
        <v>138</v>
      </c>
      <c r="B3" s="4"/>
      <c r="C3" s="4"/>
      <c r="D3" s="1"/>
      <c r="E3" s="1"/>
      <c r="F3" s="2"/>
      <c r="G3" s="1"/>
      <c r="H3" s="77"/>
    </row>
    <row r="4" spans="1:8" x14ac:dyDescent="0.2">
      <c r="A4" s="1"/>
      <c r="B4" s="1"/>
      <c r="C4" s="1"/>
      <c r="D4" s="1"/>
      <c r="E4" s="1"/>
      <c r="F4" s="2"/>
      <c r="G4" s="1"/>
      <c r="H4" s="77"/>
    </row>
    <row r="5" spans="1:8" x14ac:dyDescent="0.2">
      <c r="A5" s="1"/>
      <c r="B5" s="1"/>
      <c r="C5" s="1"/>
      <c r="D5" s="5" t="s">
        <v>0</v>
      </c>
      <c r="E5" s="1">
        <v>2017</v>
      </c>
      <c r="F5" s="1">
        <v>2016</v>
      </c>
      <c r="G5" s="5"/>
      <c r="H5" s="77"/>
    </row>
    <row r="6" spans="1:8" x14ac:dyDescent="0.2">
      <c r="A6" s="1"/>
      <c r="B6" s="1"/>
      <c r="C6" s="1"/>
      <c r="D6" s="5"/>
      <c r="F6" s="3"/>
      <c r="G6" s="1"/>
      <c r="H6" s="77"/>
    </row>
    <row r="7" spans="1:8" x14ac:dyDescent="0.2">
      <c r="A7" s="1" t="s">
        <v>1</v>
      </c>
      <c r="B7" s="1"/>
      <c r="C7" s="1"/>
      <c r="D7" s="5"/>
      <c r="E7" s="6"/>
      <c r="F7" s="6"/>
      <c r="G7" s="1"/>
      <c r="H7" s="77"/>
    </row>
    <row r="8" spans="1:8" x14ac:dyDescent="0.2">
      <c r="D8" s="7"/>
      <c r="E8" s="6"/>
      <c r="F8" s="6"/>
    </row>
    <row r="9" spans="1:8" x14ac:dyDescent="0.2">
      <c r="A9" s="3" t="s">
        <v>2</v>
      </c>
      <c r="D9" s="7">
        <v>2</v>
      </c>
      <c r="E9" s="6">
        <f>+E161</f>
        <v>21772</v>
      </c>
      <c r="F9" s="6">
        <v>20167</v>
      </c>
      <c r="G9" s="6"/>
      <c r="H9" s="76"/>
    </row>
    <row r="10" spans="1:8" x14ac:dyDescent="0.2">
      <c r="A10" s="3" t="s">
        <v>3</v>
      </c>
      <c r="D10" s="7">
        <v>3</v>
      </c>
      <c r="E10" s="6">
        <f>+D187</f>
        <v>88293</v>
      </c>
      <c r="F10" s="6">
        <v>93074</v>
      </c>
      <c r="G10" s="6"/>
      <c r="H10" s="76"/>
    </row>
    <row r="11" spans="1:8" x14ac:dyDescent="0.2">
      <c r="A11" s="3" t="s">
        <v>226</v>
      </c>
      <c r="D11" s="7"/>
      <c r="E11" s="6">
        <v>1973</v>
      </c>
      <c r="F11" s="6">
        <v>318</v>
      </c>
      <c r="G11" s="6"/>
      <c r="H11" s="76"/>
    </row>
    <row r="12" spans="1:8" x14ac:dyDescent="0.2">
      <c r="D12" s="7"/>
      <c r="E12" s="6"/>
      <c r="F12" s="6"/>
      <c r="G12" s="14"/>
      <c r="H12" s="76"/>
    </row>
    <row r="13" spans="1:8" x14ac:dyDescent="0.2">
      <c r="A13" s="9" t="s">
        <v>4</v>
      </c>
      <c r="B13" s="9"/>
      <c r="C13" s="9"/>
      <c r="D13" s="23"/>
      <c r="E13" s="27">
        <f>+E9+E10+E11</f>
        <v>112038</v>
      </c>
      <c r="F13" s="27">
        <f>+F9+F10+F11+1</f>
        <v>113560</v>
      </c>
      <c r="H13" s="76"/>
    </row>
    <row r="14" spans="1:8" x14ac:dyDescent="0.2">
      <c r="D14" s="7"/>
      <c r="E14" s="76"/>
      <c r="G14" s="6"/>
      <c r="H14" s="76"/>
    </row>
    <row r="15" spans="1:8" x14ac:dyDescent="0.2">
      <c r="D15" s="7"/>
      <c r="E15" s="76"/>
      <c r="G15" s="6"/>
      <c r="H15" s="76"/>
    </row>
    <row r="16" spans="1:8" x14ac:dyDescent="0.2">
      <c r="A16" s="1" t="s">
        <v>5</v>
      </c>
      <c r="B16" s="1"/>
      <c r="C16" s="1"/>
      <c r="D16" s="7"/>
      <c r="E16" s="76"/>
      <c r="G16" s="6"/>
      <c r="H16" s="76"/>
    </row>
    <row r="17" spans="1:13" x14ac:dyDescent="0.2">
      <c r="D17" s="7"/>
      <c r="E17" s="76"/>
      <c r="G17" s="6"/>
      <c r="H17" s="76"/>
    </row>
    <row r="18" spans="1:13" x14ac:dyDescent="0.2">
      <c r="A18" s="3" t="s">
        <v>6</v>
      </c>
      <c r="D18" s="7">
        <v>4.5999999999999996</v>
      </c>
      <c r="E18" s="6">
        <f>+E204</f>
        <v>74308</v>
      </c>
      <c r="F18" s="6">
        <v>68354</v>
      </c>
      <c r="G18" s="6"/>
      <c r="H18" s="76"/>
    </row>
    <row r="19" spans="1:13" x14ac:dyDescent="0.2">
      <c r="A19" s="3" t="s">
        <v>7</v>
      </c>
      <c r="D19" s="7">
        <v>7</v>
      </c>
      <c r="E19" s="76">
        <v>4286</v>
      </c>
      <c r="F19" s="76">
        <v>3976</v>
      </c>
      <c r="G19" s="6"/>
      <c r="H19" s="76"/>
    </row>
    <row r="20" spans="1:13" x14ac:dyDescent="0.2">
      <c r="A20" s="3" t="s">
        <v>8</v>
      </c>
      <c r="D20" s="7">
        <v>5</v>
      </c>
      <c r="E20" s="6">
        <f>+E233</f>
        <v>29924</v>
      </c>
      <c r="F20" s="6">
        <v>36222</v>
      </c>
      <c r="G20" s="6"/>
      <c r="H20" s="76"/>
    </row>
    <row r="21" spans="1:13" s="36" customFormat="1" x14ac:dyDescent="0.2">
      <c r="H21" s="37"/>
      <c r="L21" s="31"/>
      <c r="M21" s="22"/>
    </row>
    <row r="22" spans="1:13" x14ac:dyDescent="0.2">
      <c r="A22" s="9" t="s">
        <v>9</v>
      </c>
      <c r="B22" s="9"/>
      <c r="C22" s="9"/>
      <c r="D22" s="23"/>
      <c r="E22" s="27">
        <f>SUM(E18:E20)</f>
        <v>108518</v>
      </c>
      <c r="F22" s="27">
        <f>SUM(F18:F20)+1</f>
        <v>108553</v>
      </c>
      <c r="H22" s="2"/>
    </row>
    <row r="23" spans="1:13" x14ac:dyDescent="0.2">
      <c r="D23" s="7"/>
      <c r="E23" s="76"/>
      <c r="G23" s="6"/>
      <c r="H23" s="76"/>
    </row>
    <row r="24" spans="1:13" x14ac:dyDescent="0.2">
      <c r="D24" s="7"/>
      <c r="E24" s="76"/>
      <c r="G24" s="6"/>
      <c r="H24" s="76"/>
    </row>
    <row r="25" spans="1:13" x14ac:dyDescent="0.2">
      <c r="A25" s="10" t="s">
        <v>152</v>
      </c>
      <c r="B25" s="10"/>
      <c r="C25" s="10"/>
      <c r="D25" s="23"/>
      <c r="E25" s="28">
        <f>+E13-E22</f>
        <v>3520</v>
      </c>
      <c r="F25" s="28">
        <f>+F13-F22</f>
        <v>5007</v>
      </c>
      <c r="H25" s="2"/>
    </row>
    <row r="26" spans="1:13" x14ac:dyDescent="0.2">
      <c r="D26" s="7"/>
      <c r="E26" s="76"/>
      <c r="G26" s="6"/>
      <c r="H26" s="76"/>
    </row>
    <row r="27" spans="1:13" x14ac:dyDescent="0.2">
      <c r="D27" s="7"/>
      <c r="E27" s="76"/>
      <c r="G27" s="6"/>
      <c r="H27" s="76"/>
    </row>
    <row r="28" spans="1:13" x14ac:dyDescent="0.2">
      <c r="A28" s="1" t="s">
        <v>10</v>
      </c>
      <c r="B28" s="1"/>
      <c r="C28" s="1"/>
      <c r="D28" s="7"/>
      <c r="E28" s="76"/>
      <c r="G28" s="6"/>
      <c r="H28" s="76"/>
    </row>
    <row r="29" spans="1:13" x14ac:dyDescent="0.2">
      <c r="D29" s="7"/>
      <c r="E29" s="76"/>
      <c r="G29" s="6"/>
      <c r="H29" s="76"/>
    </row>
    <row r="30" spans="1:13" x14ac:dyDescent="0.2">
      <c r="A30" s="3" t="s">
        <v>11</v>
      </c>
      <c r="D30" s="7"/>
      <c r="E30" s="6">
        <v>393</v>
      </c>
      <c r="F30" s="6">
        <v>510</v>
      </c>
      <c r="G30" s="6"/>
      <c r="H30" s="76"/>
    </row>
    <row r="31" spans="1:13" x14ac:dyDescent="0.2">
      <c r="A31" s="3" t="s">
        <v>12</v>
      </c>
      <c r="D31" s="7"/>
      <c r="E31" s="6">
        <v>1980</v>
      </c>
      <c r="F31" s="6">
        <v>2059</v>
      </c>
      <c r="G31" s="6"/>
      <c r="H31" s="76"/>
    </row>
    <row r="32" spans="1:13" x14ac:dyDescent="0.2">
      <c r="D32" s="7"/>
      <c r="E32" s="6"/>
      <c r="F32" s="6"/>
      <c r="G32" s="6"/>
      <c r="H32" s="76"/>
    </row>
    <row r="33" spans="1:8" x14ac:dyDescent="0.2">
      <c r="A33" s="3" t="s">
        <v>13</v>
      </c>
      <c r="D33" s="7"/>
      <c r="E33" s="6">
        <f>E30-E31+1</f>
        <v>-1586</v>
      </c>
      <c r="F33" s="6">
        <f>F30-F31+1</f>
        <v>-1548</v>
      </c>
      <c r="G33" s="11"/>
      <c r="H33" s="2"/>
    </row>
    <row r="34" spans="1:8" x14ac:dyDescent="0.2">
      <c r="D34" s="7"/>
      <c r="E34" s="6"/>
      <c r="F34" s="6"/>
      <c r="G34" s="11"/>
      <c r="H34" s="2"/>
    </row>
    <row r="35" spans="1:8" x14ac:dyDescent="0.2">
      <c r="D35" s="7"/>
      <c r="E35" s="14"/>
      <c r="F35" s="14"/>
      <c r="H35" s="76"/>
    </row>
    <row r="36" spans="1:8" x14ac:dyDescent="0.2">
      <c r="D36" s="7"/>
      <c r="E36" s="6"/>
      <c r="F36" s="6"/>
      <c r="G36" s="6"/>
      <c r="H36" s="76"/>
    </row>
    <row r="37" spans="1:8" x14ac:dyDescent="0.2">
      <c r="A37" s="10" t="s">
        <v>14</v>
      </c>
      <c r="B37" s="10"/>
      <c r="C37" s="10"/>
      <c r="D37" s="24"/>
      <c r="E37" s="27">
        <f>E25+E33+E35-1</f>
        <v>1933</v>
      </c>
      <c r="F37" s="27">
        <f>+F25+F33-1</f>
        <v>3458</v>
      </c>
      <c r="G37" s="11"/>
      <c r="H37" s="2"/>
    </row>
    <row r="38" spans="1:8" x14ac:dyDescent="0.2">
      <c r="A38" s="1"/>
      <c r="B38" s="1"/>
      <c r="C38" s="1"/>
      <c r="D38" s="5"/>
      <c r="E38" s="6"/>
      <c r="F38" s="6"/>
      <c r="G38" s="11"/>
      <c r="H38" s="2"/>
    </row>
    <row r="39" spans="1:8" x14ac:dyDescent="0.2">
      <c r="D39" s="7"/>
      <c r="E39" s="76"/>
      <c r="G39" s="6"/>
      <c r="H39" s="76"/>
    </row>
    <row r="40" spans="1:8" x14ac:dyDescent="0.2">
      <c r="D40" s="7"/>
      <c r="E40" s="76"/>
      <c r="G40" s="6"/>
      <c r="H40" s="76"/>
    </row>
    <row r="41" spans="1:8" x14ac:dyDescent="0.2">
      <c r="A41" s="1" t="s">
        <v>15</v>
      </c>
      <c r="B41" s="1"/>
      <c r="C41" s="1"/>
      <c r="D41" s="7"/>
      <c r="E41" s="76"/>
      <c r="G41" s="6"/>
      <c r="H41" s="76"/>
    </row>
    <row r="42" spans="1:8" x14ac:dyDescent="0.2">
      <c r="D42" s="7"/>
      <c r="F42" s="3"/>
      <c r="G42" s="6"/>
      <c r="H42" s="76"/>
    </row>
    <row r="43" spans="1:8" x14ac:dyDescent="0.2">
      <c r="A43" s="3" t="s">
        <v>16</v>
      </c>
      <c r="D43" s="7">
        <v>10</v>
      </c>
      <c r="E43" s="29">
        <f>+E37</f>
        <v>1933</v>
      </c>
      <c r="F43" s="29">
        <f>+F37</f>
        <v>3458</v>
      </c>
      <c r="H43" s="76"/>
    </row>
    <row r="44" spans="1:8" x14ac:dyDescent="0.2">
      <c r="D44" s="7"/>
      <c r="E44" s="14"/>
      <c r="F44" s="14"/>
      <c r="H44" s="76"/>
    </row>
    <row r="45" spans="1:8" x14ac:dyDescent="0.2">
      <c r="A45" s="3" t="s">
        <v>17</v>
      </c>
      <c r="D45" s="7"/>
      <c r="E45" s="29">
        <f>SUM(E42:E44)</f>
        <v>1933</v>
      </c>
      <c r="F45" s="29">
        <f>SUM(F42:F44)</f>
        <v>3458</v>
      </c>
      <c r="H45" s="76"/>
    </row>
    <row r="46" spans="1:8" x14ac:dyDescent="0.2">
      <c r="A46" s="4" t="s">
        <v>284</v>
      </c>
      <c r="B46" s="4"/>
      <c r="C46" s="4"/>
      <c r="D46" s="5"/>
      <c r="E46" s="2"/>
      <c r="F46" s="2"/>
      <c r="H46" s="2"/>
    </row>
    <row r="47" spans="1:8" x14ac:dyDescent="0.2">
      <c r="A47" s="1"/>
      <c r="B47" s="1"/>
      <c r="C47" s="1"/>
      <c r="D47" s="5" t="s">
        <v>0</v>
      </c>
      <c r="E47" s="12">
        <f>E5</f>
        <v>2017</v>
      </c>
      <c r="F47" s="12">
        <f>F5</f>
        <v>2016</v>
      </c>
      <c r="H47" s="46"/>
    </row>
    <row r="48" spans="1:8" x14ac:dyDescent="0.2">
      <c r="A48" s="1" t="s">
        <v>18</v>
      </c>
      <c r="B48" s="1"/>
      <c r="C48" s="1"/>
      <c r="D48" s="5"/>
      <c r="E48" s="2"/>
      <c r="F48" s="2"/>
      <c r="H48" s="2"/>
    </row>
    <row r="49" spans="1:20" x14ac:dyDescent="0.2">
      <c r="A49" s="1"/>
      <c r="B49" s="1"/>
      <c r="C49" s="1"/>
      <c r="D49" s="5"/>
      <c r="E49" s="2"/>
      <c r="F49" s="2"/>
      <c r="H49" s="2"/>
    </row>
    <row r="50" spans="1:20" x14ac:dyDescent="0.2">
      <c r="A50" s="1" t="s">
        <v>19</v>
      </c>
      <c r="B50" s="1"/>
      <c r="C50" s="1"/>
      <c r="D50" s="7"/>
      <c r="F50" s="3"/>
      <c r="H50" s="76"/>
    </row>
    <row r="51" spans="1:20" x14ac:dyDescent="0.2">
      <c r="A51" s="3" t="s">
        <v>20</v>
      </c>
      <c r="D51" s="7"/>
      <c r="E51" s="6"/>
      <c r="F51" s="6"/>
      <c r="H51" s="76"/>
      <c r="O51" s="5"/>
      <c r="P51" s="5"/>
      <c r="Q51" s="1"/>
      <c r="R51" s="8"/>
      <c r="T51" s="38"/>
    </row>
    <row r="52" spans="1:20" x14ac:dyDescent="0.2">
      <c r="A52" s="3" t="s">
        <v>21</v>
      </c>
      <c r="D52" s="7">
        <v>7</v>
      </c>
      <c r="E52" s="6">
        <f>18061-18061</f>
        <v>0</v>
      </c>
      <c r="F52" s="6">
        <v>0</v>
      </c>
      <c r="H52" s="76"/>
      <c r="L52" s="32"/>
      <c r="O52" s="5"/>
      <c r="P52" s="5"/>
      <c r="Q52" s="1"/>
      <c r="R52" s="8"/>
      <c r="T52" s="38"/>
    </row>
    <row r="53" spans="1:20" x14ac:dyDescent="0.2">
      <c r="A53" s="3" t="s">
        <v>173</v>
      </c>
      <c r="D53" s="7">
        <v>7</v>
      </c>
      <c r="E53" s="6">
        <v>4192</v>
      </c>
      <c r="F53" s="6">
        <v>4242</v>
      </c>
      <c r="H53" s="76"/>
      <c r="L53" s="47"/>
      <c r="N53" s="20"/>
      <c r="O53" s="25"/>
      <c r="P53" s="20"/>
      <c r="Q53" s="20"/>
      <c r="R53" s="25"/>
      <c r="S53" s="25"/>
      <c r="T53" s="25"/>
    </row>
    <row r="54" spans="1:20" x14ac:dyDescent="0.2">
      <c r="A54" s="13" t="s">
        <v>22</v>
      </c>
      <c r="B54" s="13"/>
      <c r="C54" s="13"/>
      <c r="D54" s="7">
        <v>7</v>
      </c>
      <c r="E54" s="6">
        <v>0</v>
      </c>
      <c r="F54" s="6">
        <v>0</v>
      </c>
      <c r="H54" s="76"/>
      <c r="L54" s="48"/>
      <c r="N54" s="21"/>
      <c r="O54" s="21"/>
      <c r="P54" s="21"/>
      <c r="Q54" s="21"/>
      <c r="R54" s="21"/>
      <c r="S54" s="21"/>
      <c r="T54" s="38"/>
    </row>
    <row r="55" spans="1:20" x14ac:dyDescent="0.2">
      <c r="A55" s="3" t="s">
        <v>23</v>
      </c>
      <c r="D55" s="7">
        <v>7</v>
      </c>
      <c r="E55" s="14">
        <v>28881</v>
      </c>
      <c r="F55" s="14">
        <v>26545</v>
      </c>
      <c r="H55" s="76"/>
      <c r="L55" s="48"/>
      <c r="N55" s="22"/>
      <c r="O55" s="22"/>
      <c r="P55" s="22"/>
      <c r="Q55" s="22"/>
      <c r="R55" s="22"/>
      <c r="S55" s="26"/>
      <c r="T55" s="38"/>
    </row>
    <row r="56" spans="1:20" x14ac:dyDescent="0.2">
      <c r="A56" s="3" t="s">
        <v>134</v>
      </c>
      <c r="D56" s="7">
        <v>7</v>
      </c>
      <c r="E56" s="14">
        <v>4008</v>
      </c>
      <c r="F56" s="14">
        <v>4053</v>
      </c>
      <c r="H56" s="76"/>
      <c r="L56" s="48"/>
      <c r="N56" s="22"/>
      <c r="O56" s="22"/>
      <c r="P56" s="22"/>
      <c r="Q56" s="22"/>
      <c r="R56" s="22"/>
      <c r="S56" s="21"/>
      <c r="T56" s="38"/>
    </row>
    <row r="57" spans="1:20" x14ac:dyDescent="0.2">
      <c r="A57" s="3" t="s">
        <v>196</v>
      </c>
      <c r="D57" s="7">
        <v>7</v>
      </c>
      <c r="E57" s="14">
        <v>7412</v>
      </c>
      <c r="F57" s="14">
        <v>8100</v>
      </c>
      <c r="H57" s="76"/>
      <c r="L57" s="48"/>
      <c r="N57" s="22"/>
      <c r="O57" s="22"/>
      <c r="P57" s="22"/>
      <c r="Q57" s="22"/>
      <c r="R57" s="22"/>
      <c r="S57" s="21"/>
      <c r="T57" s="38"/>
    </row>
    <row r="58" spans="1:20" x14ac:dyDescent="0.2">
      <c r="A58" s="3" t="s">
        <v>135</v>
      </c>
      <c r="D58" s="7">
        <v>7</v>
      </c>
      <c r="E58" s="14">
        <v>890</v>
      </c>
      <c r="F58" s="14">
        <v>341</v>
      </c>
      <c r="H58" s="76"/>
      <c r="L58" s="48"/>
    </row>
    <row r="59" spans="1:20" x14ac:dyDescent="0.2">
      <c r="A59" s="3" t="s">
        <v>154</v>
      </c>
      <c r="D59" s="7">
        <v>7</v>
      </c>
      <c r="E59" s="14">
        <v>31713</v>
      </c>
      <c r="F59" s="14">
        <v>32905</v>
      </c>
      <c r="H59" s="76"/>
      <c r="L59" s="48"/>
    </row>
    <row r="60" spans="1:20" ht="13.5" customHeight="1" x14ac:dyDescent="0.2">
      <c r="A60" s="3" t="s">
        <v>24</v>
      </c>
      <c r="D60" s="7">
        <v>7</v>
      </c>
      <c r="E60" s="14">
        <v>5206</v>
      </c>
      <c r="F60" s="14">
        <v>5868</v>
      </c>
      <c r="H60" s="76"/>
      <c r="L60" s="48"/>
    </row>
    <row r="61" spans="1:20" ht="13.5" customHeight="1" x14ac:dyDescent="0.2">
      <c r="A61" s="3" t="s">
        <v>122</v>
      </c>
      <c r="D61" s="7">
        <v>7</v>
      </c>
      <c r="E61" s="29">
        <v>881</v>
      </c>
      <c r="F61" s="29">
        <v>599</v>
      </c>
      <c r="H61" s="76"/>
      <c r="L61" s="48"/>
    </row>
    <row r="62" spans="1:20" ht="13.5" customHeight="1" x14ac:dyDescent="0.2">
      <c r="A62" s="3" t="s">
        <v>25</v>
      </c>
      <c r="D62" s="7"/>
      <c r="E62" s="6">
        <f>SUM(E52:E61)</f>
        <v>83183</v>
      </c>
      <c r="F62" s="6">
        <f>SUM(F52:F61)-1</f>
        <v>82652</v>
      </c>
      <c r="H62" s="76"/>
      <c r="L62" s="48"/>
    </row>
    <row r="63" spans="1:20" ht="13.5" customHeight="1" x14ac:dyDescent="0.2">
      <c r="D63" s="7"/>
      <c r="E63" s="6"/>
      <c r="F63" s="6"/>
      <c r="H63" s="76"/>
      <c r="L63" s="48"/>
    </row>
    <row r="64" spans="1:20" ht="13.5" customHeight="1" x14ac:dyDescent="0.2">
      <c r="A64" s="1" t="s">
        <v>26</v>
      </c>
      <c r="D64" s="7"/>
      <c r="E64" s="6"/>
      <c r="F64" s="6"/>
      <c r="H64" s="76"/>
      <c r="L64" s="48"/>
    </row>
    <row r="65" spans="1:12" ht="13.5" customHeight="1" x14ac:dyDescent="0.2">
      <c r="A65" s="3" t="s">
        <v>27</v>
      </c>
      <c r="D65" s="7">
        <v>9</v>
      </c>
      <c r="E65" s="6">
        <v>3300</v>
      </c>
      <c r="F65" s="6">
        <v>3300</v>
      </c>
      <c r="H65" s="76"/>
      <c r="L65" s="48"/>
    </row>
    <row r="66" spans="1:12" ht="13.5" customHeight="1" x14ac:dyDescent="0.2">
      <c r="A66" s="3" t="s">
        <v>229</v>
      </c>
      <c r="D66" s="7">
        <v>6</v>
      </c>
      <c r="E66" s="6">
        <v>1864</v>
      </c>
      <c r="F66" s="6">
        <v>1635</v>
      </c>
      <c r="H66" s="76"/>
      <c r="L66" s="48"/>
    </row>
    <row r="67" spans="1:12" ht="13.5" customHeight="1" x14ac:dyDescent="0.2">
      <c r="A67" s="3" t="s">
        <v>263</v>
      </c>
      <c r="D67" s="7">
        <v>6</v>
      </c>
      <c r="E67" s="6">
        <v>11</v>
      </c>
      <c r="F67" s="6">
        <v>3538</v>
      </c>
      <c r="H67" s="76"/>
      <c r="L67" s="48"/>
    </row>
    <row r="68" spans="1:12" ht="13.5" customHeight="1" x14ac:dyDescent="0.2">
      <c r="A68" s="3" t="s">
        <v>116</v>
      </c>
      <c r="D68" s="7"/>
      <c r="E68" s="6"/>
      <c r="F68" s="6"/>
      <c r="H68" s="76"/>
      <c r="L68" s="48"/>
    </row>
    <row r="69" spans="1:12" x14ac:dyDescent="0.2">
      <c r="A69" s="9" t="s">
        <v>28</v>
      </c>
      <c r="B69" s="9"/>
      <c r="C69" s="9"/>
      <c r="D69" s="23"/>
      <c r="E69" s="28">
        <f>+E62+E65+E66+E67</f>
        <v>88358</v>
      </c>
      <c r="F69" s="28">
        <f>+F62+F65+F66+F67-1</f>
        <v>91124</v>
      </c>
      <c r="H69" s="2"/>
      <c r="L69" s="48"/>
    </row>
    <row r="70" spans="1:12" x14ac:dyDescent="0.2">
      <c r="A70" s="1"/>
      <c r="B70" s="1"/>
      <c r="C70" s="1"/>
      <c r="D70" s="5"/>
      <c r="E70" s="2"/>
      <c r="F70" s="2"/>
      <c r="H70" s="2"/>
      <c r="L70" s="48"/>
    </row>
    <row r="71" spans="1:12" x14ac:dyDescent="0.2">
      <c r="A71" s="1" t="s">
        <v>29</v>
      </c>
      <c r="B71" s="1"/>
      <c r="C71" s="1"/>
      <c r="D71" s="5"/>
      <c r="E71" s="2"/>
      <c r="F71" s="2"/>
      <c r="H71" s="2"/>
      <c r="L71" s="48"/>
    </row>
    <row r="72" spans="1:12" x14ac:dyDescent="0.2">
      <c r="A72" s="1"/>
      <c r="B72" s="1"/>
      <c r="C72" s="1"/>
      <c r="D72" s="5"/>
      <c r="E72" s="2"/>
      <c r="F72" s="2"/>
      <c r="H72" s="2"/>
    </row>
    <row r="73" spans="1:12" x14ac:dyDescent="0.2">
      <c r="A73" s="3" t="s">
        <v>30</v>
      </c>
      <c r="D73" s="7">
        <v>1</v>
      </c>
      <c r="E73" s="14">
        <v>78</v>
      </c>
      <c r="F73" s="14">
        <v>38</v>
      </c>
      <c r="H73" s="76"/>
    </row>
    <row r="74" spans="1:12" x14ac:dyDescent="0.2">
      <c r="D74" s="7"/>
      <c r="E74" s="76"/>
      <c r="H74" s="76"/>
    </row>
    <row r="75" spans="1:12" x14ac:dyDescent="0.2">
      <c r="A75" s="3" t="s">
        <v>31</v>
      </c>
      <c r="D75" s="7"/>
      <c r="E75" s="76"/>
      <c r="H75" s="76"/>
    </row>
    <row r="76" spans="1:12" x14ac:dyDescent="0.2">
      <c r="A76" s="3" t="s">
        <v>32</v>
      </c>
      <c r="D76" s="7">
        <v>1</v>
      </c>
      <c r="E76" s="6">
        <v>161</v>
      </c>
      <c r="F76" s="6">
        <v>286</v>
      </c>
      <c r="G76" s="6"/>
      <c r="H76" s="76"/>
    </row>
    <row r="77" spans="1:12" x14ac:dyDescent="0.2">
      <c r="A77" s="3" t="s">
        <v>33</v>
      </c>
      <c r="D77" s="7">
        <v>1</v>
      </c>
      <c r="E77" s="6">
        <f>46+13</f>
        <v>59</v>
      </c>
      <c r="F77" s="6">
        <v>61</v>
      </c>
      <c r="G77" s="19"/>
      <c r="H77" s="76"/>
    </row>
    <row r="78" spans="1:12" x14ac:dyDescent="0.2">
      <c r="A78" s="3" t="s">
        <v>34</v>
      </c>
      <c r="E78" s="29">
        <v>658</v>
      </c>
      <c r="F78" s="29">
        <v>1258</v>
      </c>
      <c r="H78" s="76"/>
    </row>
    <row r="79" spans="1:12" x14ac:dyDescent="0.2">
      <c r="A79" s="3" t="s">
        <v>35</v>
      </c>
      <c r="E79" s="14">
        <f>SUM(E76:E78)</f>
        <v>878</v>
      </c>
      <c r="F79" s="14">
        <f>SUM(F76:F78)</f>
        <v>1605</v>
      </c>
      <c r="H79" s="76"/>
    </row>
    <row r="80" spans="1:12" x14ac:dyDescent="0.2">
      <c r="E80" s="6"/>
      <c r="F80" s="6"/>
      <c r="H80" s="76"/>
    </row>
    <row r="81" spans="1:8" x14ac:dyDescent="0.2">
      <c r="A81" s="36"/>
      <c r="B81" s="36"/>
      <c r="E81" s="6"/>
      <c r="F81" s="6"/>
      <c r="H81" s="76"/>
    </row>
    <row r="82" spans="1:8" x14ac:dyDescent="0.2">
      <c r="A82" s="3" t="s">
        <v>36</v>
      </c>
      <c r="D82" s="7">
        <v>8</v>
      </c>
      <c r="E82" s="14">
        <v>30465</v>
      </c>
      <c r="F82" s="14">
        <v>26232</v>
      </c>
      <c r="H82" s="76"/>
    </row>
    <row r="83" spans="1:8" x14ac:dyDescent="0.2">
      <c r="D83" s="7"/>
      <c r="F83" s="3"/>
      <c r="H83" s="76"/>
    </row>
    <row r="84" spans="1:8" x14ac:dyDescent="0.2">
      <c r="A84" s="9" t="s">
        <v>37</v>
      </c>
      <c r="B84" s="9"/>
      <c r="C84" s="9"/>
      <c r="D84" s="23"/>
      <c r="E84" s="28">
        <f>+E82+E79+E73+1</f>
        <v>31422</v>
      </c>
      <c r="F84" s="28">
        <f>+F82+F79+F73-1</f>
        <v>27874</v>
      </c>
      <c r="H84" s="2"/>
    </row>
    <row r="85" spans="1:8" x14ac:dyDescent="0.2">
      <c r="D85" s="7"/>
      <c r="F85" s="3"/>
      <c r="H85" s="76"/>
    </row>
    <row r="86" spans="1:8" x14ac:dyDescent="0.2">
      <c r="D86" s="7"/>
      <c r="F86" s="3"/>
      <c r="H86" s="76"/>
    </row>
    <row r="87" spans="1:8" x14ac:dyDescent="0.2">
      <c r="A87" s="10" t="s">
        <v>38</v>
      </c>
      <c r="B87" s="10"/>
      <c r="C87" s="10"/>
      <c r="D87" s="24"/>
      <c r="E87" s="28">
        <f>+E84+E69-1</f>
        <v>119779</v>
      </c>
      <c r="F87" s="28">
        <f>+F84+F69</f>
        <v>118998</v>
      </c>
      <c r="H87" s="2"/>
    </row>
    <row r="88" spans="1:8" x14ac:dyDescent="0.2">
      <c r="C88" s="1"/>
      <c r="D88" s="36"/>
      <c r="E88" s="36"/>
      <c r="F88" s="36"/>
      <c r="H88" s="76"/>
    </row>
    <row r="89" spans="1:8" x14ac:dyDescent="0.2">
      <c r="A89" s="1" t="s">
        <v>39</v>
      </c>
      <c r="B89" s="1"/>
      <c r="C89" s="1"/>
      <c r="D89" s="36"/>
      <c r="E89" s="36"/>
      <c r="F89" s="36"/>
      <c r="H89" s="76"/>
    </row>
    <row r="90" spans="1:8" x14ac:dyDescent="0.2">
      <c r="A90" s="1"/>
      <c r="B90" s="1"/>
      <c r="C90" s="1"/>
      <c r="D90" s="7"/>
      <c r="F90" s="3"/>
      <c r="H90" s="76"/>
    </row>
    <row r="91" spans="1:8" x14ac:dyDescent="0.2">
      <c r="A91" s="1" t="s">
        <v>40</v>
      </c>
      <c r="B91" s="1"/>
      <c r="C91" s="1"/>
      <c r="D91" s="5" t="str">
        <f>D47</f>
        <v>Note</v>
      </c>
      <c r="E91" s="77">
        <f>E47</f>
        <v>2017</v>
      </c>
      <c r="F91" s="77">
        <f>F5</f>
        <v>2016</v>
      </c>
      <c r="H91" s="76"/>
    </row>
    <row r="92" spans="1:8" x14ac:dyDescent="0.2">
      <c r="F92" s="3"/>
      <c r="H92" s="76"/>
    </row>
    <row r="93" spans="1:8" x14ac:dyDescent="0.2">
      <c r="A93" s="3" t="s">
        <v>41</v>
      </c>
      <c r="F93" s="3"/>
      <c r="H93" s="76"/>
    </row>
    <row r="94" spans="1:8" x14ac:dyDescent="0.2">
      <c r="A94" s="3" t="s">
        <v>42</v>
      </c>
      <c r="D94" s="7">
        <v>10.11</v>
      </c>
      <c r="E94" s="14">
        <v>108</v>
      </c>
      <c r="F94" s="14">
        <v>108</v>
      </c>
      <c r="H94" s="76"/>
    </row>
    <row r="95" spans="1:8" x14ac:dyDescent="0.2">
      <c r="A95" s="3" t="s">
        <v>16</v>
      </c>
      <c r="D95" s="7">
        <v>10</v>
      </c>
      <c r="E95" s="29">
        <v>3300</v>
      </c>
      <c r="F95" s="29">
        <v>3300</v>
      </c>
      <c r="H95" s="76"/>
    </row>
    <row r="96" spans="1:8" x14ac:dyDescent="0.2">
      <c r="A96" s="3" t="s">
        <v>43</v>
      </c>
      <c r="D96" s="7"/>
      <c r="E96" s="14">
        <f>SUM(E94:E95)</f>
        <v>3408</v>
      </c>
      <c r="F96" s="14">
        <v>3408</v>
      </c>
      <c r="H96" s="76"/>
    </row>
    <row r="97" spans="1:8" x14ac:dyDescent="0.2">
      <c r="D97" s="7"/>
      <c r="E97" s="6"/>
      <c r="F97" s="6"/>
      <c r="H97" s="76"/>
    </row>
    <row r="98" spans="1:8" x14ac:dyDescent="0.2">
      <c r="A98" s="3" t="s">
        <v>44</v>
      </c>
      <c r="E98" s="6"/>
      <c r="F98" s="6"/>
      <c r="H98" s="76"/>
    </row>
    <row r="99" spans="1:8" x14ac:dyDescent="0.2">
      <c r="A99" s="15" t="s">
        <v>16</v>
      </c>
      <c r="B99" s="15"/>
      <c r="C99" s="13"/>
      <c r="D99" s="7">
        <v>10</v>
      </c>
      <c r="E99" s="29">
        <f>50814+1933</f>
        <v>52747</v>
      </c>
      <c r="F99" s="29">
        <v>50814</v>
      </c>
      <c r="H99" s="76"/>
    </row>
    <row r="100" spans="1:8" x14ac:dyDescent="0.2">
      <c r="A100" s="15" t="s">
        <v>45</v>
      </c>
      <c r="B100" s="15"/>
      <c r="C100" s="13"/>
      <c r="D100" s="7"/>
      <c r="E100" s="6">
        <f>SUM(E99:E99)</f>
        <v>52747</v>
      </c>
      <c r="F100" s="6">
        <f>+F99</f>
        <v>50814</v>
      </c>
      <c r="H100" s="76"/>
    </row>
    <row r="101" spans="1:8" x14ac:dyDescent="0.2">
      <c r="E101" s="6"/>
      <c r="F101" s="6"/>
      <c r="H101" s="76"/>
    </row>
    <row r="102" spans="1:8" x14ac:dyDescent="0.2">
      <c r="A102" s="9" t="s">
        <v>46</v>
      </c>
      <c r="B102" s="9"/>
      <c r="C102" s="9"/>
      <c r="D102" s="9"/>
      <c r="E102" s="28">
        <f>+E100+E96</f>
        <v>56155</v>
      </c>
      <c r="F102" s="28">
        <f>+F100+F96</f>
        <v>54222</v>
      </c>
      <c r="H102" s="2"/>
    </row>
    <row r="103" spans="1:8" x14ac:dyDescent="0.2">
      <c r="A103" s="1"/>
      <c r="B103" s="1"/>
      <c r="C103" s="1"/>
      <c r="E103" s="6"/>
      <c r="F103" s="6"/>
      <c r="H103" s="2"/>
    </row>
    <row r="104" spans="1:8" x14ac:dyDescent="0.2">
      <c r="A104" s="1" t="s">
        <v>47</v>
      </c>
      <c r="B104" s="1"/>
      <c r="C104" s="1"/>
      <c r="E104" s="6"/>
      <c r="F104" s="6"/>
      <c r="H104" s="2"/>
    </row>
    <row r="105" spans="1:8" x14ac:dyDescent="0.2">
      <c r="A105" s="1"/>
      <c r="B105" s="1"/>
      <c r="C105" s="1"/>
      <c r="E105" s="6"/>
      <c r="F105" s="6"/>
      <c r="H105" s="2"/>
    </row>
    <row r="106" spans="1:8" x14ac:dyDescent="0.2">
      <c r="A106" s="3" t="s">
        <v>48</v>
      </c>
      <c r="C106" s="1"/>
      <c r="E106" s="6"/>
      <c r="F106" s="6"/>
      <c r="H106" s="2"/>
    </row>
    <row r="107" spans="1:8" x14ac:dyDescent="0.2">
      <c r="A107" s="3" t="s">
        <v>49</v>
      </c>
      <c r="D107" s="7">
        <v>6</v>
      </c>
      <c r="E107" s="6">
        <v>2536</v>
      </c>
      <c r="F107" s="6">
        <v>2536</v>
      </c>
      <c r="H107" s="2"/>
    </row>
    <row r="108" spans="1:8" x14ac:dyDescent="0.2">
      <c r="A108" s="15" t="s">
        <v>171</v>
      </c>
      <c r="B108" s="15"/>
      <c r="C108" s="13"/>
      <c r="D108" s="7">
        <v>12</v>
      </c>
      <c r="E108" s="29">
        <v>344</v>
      </c>
      <c r="F108" s="29">
        <v>2173</v>
      </c>
      <c r="H108" s="76"/>
    </row>
    <row r="109" spans="1:8" x14ac:dyDescent="0.2">
      <c r="A109" s="3" t="s">
        <v>50</v>
      </c>
      <c r="D109" s="7"/>
      <c r="E109" s="6">
        <f>SUM(E107:E108)</f>
        <v>2880</v>
      </c>
      <c r="F109" s="6">
        <f>SUM(F107:F108)</f>
        <v>4709</v>
      </c>
      <c r="H109" s="2"/>
    </row>
    <row r="110" spans="1:8" x14ac:dyDescent="0.2">
      <c r="D110" s="7"/>
      <c r="E110" s="6"/>
      <c r="F110" s="6"/>
      <c r="H110" s="2"/>
    </row>
    <row r="111" spans="1:8" x14ac:dyDescent="0.2">
      <c r="A111" s="3" t="s">
        <v>197</v>
      </c>
      <c r="D111" s="7"/>
      <c r="E111" s="6"/>
      <c r="F111" s="6"/>
      <c r="H111" s="2"/>
    </row>
    <row r="112" spans="1:8" x14ac:dyDescent="0.2">
      <c r="A112" s="3" t="s">
        <v>207</v>
      </c>
      <c r="D112" s="7">
        <v>13</v>
      </c>
      <c r="E112" s="29">
        <v>35627</v>
      </c>
      <c r="F112" s="29">
        <v>37956</v>
      </c>
      <c r="H112" s="2"/>
    </row>
    <row r="113" spans="1:8" x14ac:dyDescent="0.2">
      <c r="A113" s="3" t="s">
        <v>198</v>
      </c>
      <c r="D113" s="7"/>
      <c r="E113" s="6">
        <f>+E112</f>
        <v>35627</v>
      </c>
      <c r="F113" s="6">
        <f>+F112</f>
        <v>37956</v>
      </c>
      <c r="H113" s="2"/>
    </row>
    <row r="114" spans="1:8" x14ac:dyDescent="0.2">
      <c r="F114" s="3"/>
      <c r="H114" s="2"/>
    </row>
    <row r="115" spans="1:8" x14ac:dyDescent="0.2">
      <c r="A115" s="9" t="s">
        <v>51</v>
      </c>
      <c r="B115" s="9"/>
      <c r="C115" s="9"/>
      <c r="D115" s="9"/>
      <c r="E115" s="28">
        <f>+E109+E113</f>
        <v>38507</v>
      </c>
      <c r="F115" s="28">
        <f>+F109+F113</f>
        <v>42665</v>
      </c>
      <c r="H115" s="2"/>
    </row>
    <row r="116" spans="1:8" x14ac:dyDescent="0.2">
      <c r="A116" s="1"/>
      <c r="B116" s="1"/>
      <c r="C116" s="1"/>
      <c r="D116" s="7"/>
      <c r="F116" s="3"/>
      <c r="H116" s="76"/>
    </row>
    <row r="117" spans="1:8" x14ac:dyDescent="0.2">
      <c r="A117" s="1" t="s">
        <v>52</v>
      </c>
      <c r="B117" s="1"/>
      <c r="C117" s="1"/>
      <c r="D117" s="7"/>
      <c r="F117" s="3"/>
      <c r="H117" s="76"/>
    </row>
    <row r="118" spans="1:8" x14ac:dyDescent="0.2">
      <c r="D118" s="7"/>
      <c r="F118" s="3"/>
      <c r="H118" s="76"/>
    </row>
    <row r="119" spans="1:8" x14ac:dyDescent="0.2">
      <c r="A119" s="3" t="s">
        <v>53</v>
      </c>
      <c r="D119" s="7">
        <v>1</v>
      </c>
      <c r="E119" s="6">
        <v>3684</v>
      </c>
      <c r="F119" s="6">
        <v>6218</v>
      </c>
      <c r="H119" s="76"/>
    </row>
    <row r="120" spans="1:8" x14ac:dyDescent="0.2">
      <c r="A120" s="3" t="s">
        <v>54</v>
      </c>
      <c r="D120" s="7">
        <v>1</v>
      </c>
      <c r="E120" s="6">
        <f>2786+1663+796+208</f>
        <v>5453</v>
      </c>
      <c r="F120" s="6">
        <v>5418</v>
      </c>
      <c r="H120" s="76"/>
    </row>
    <row r="121" spans="1:8" x14ac:dyDescent="0.2">
      <c r="A121" s="3" t="s">
        <v>55</v>
      </c>
      <c r="D121" s="7" t="s">
        <v>202</v>
      </c>
      <c r="E121" s="6">
        <f>1+4+4+34+2796+577+1303+3060+5643+2558</f>
        <v>15980</v>
      </c>
      <c r="F121" s="6">
        <v>10474</v>
      </c>
      <c r="H121" s="76"/>
    </row>
    <row r="122" spans="1:8" x14ac:dyDescent="0.2">
      <c r="D122" s="7"/>
      <c r="F122" s="3"/>
      <c r="H122" s="76"/>
    </row>
    <row r="123" spans="1:8" x14ac:dyDescent="0.2">
      <c r="A123" s="9" t="s">
        <v>56</v>
      </c>
      <c r="B123" s="9"/>
      <c r="C123" s="9"/>
      <c r="D123" s="9"/>
      <c r="E123" s="28">
        <f>SUM(E118:E122)</f>
        <v>25117</v>
      </c>
      <c r="F123" s="28">
        <f>SUM(F119:F122)</f>
        <v>22110</v>
      </c>
      <c r="H123" s="2"/>
    </row>
    <row r="124" spans="1:8" x14ac:dyDescent="0.2">
      <c r="F124" s="3"/>
      <c r="H124" s="76"/>
    </row>
    <row r="125" spans="1:8" x14ac:dyDescent="0.2">
      <c r="A125" s="10" t="s">
        <v>57</v>
      </c>
      <c r="B125" s="10"/>
      <c r="C125" s="10"/>
      <c r="D125" s="10"/>
      <c r="E125" s="28">
        <f>E123+E102+E115</f>
        <v>119779</v>
      </c>
      <c r="F125" s="28">
        <f>+F123+F115+F102+1</f>
        <v>118998</v>
      </c>
      <c r="H125" s="2"/>
    </row>
    <row r="126" spans="1:8" x14ac:dyDescent="0.2">
      <c r="F126" s="3"/>
      <c r="H126" s="76"/>
    </row>
    <row r="127" spans="1:8" x14ac:dyDescent="0.2">
      <c r="A127" s="1"/>
      <c r="B127" s="1"/>
      <c r="C127" s="1"/>
      <c r="D127" s="1"/>
      <c r="E127" s="2"/>
      <c r="F127" s="2"/>
      <c r="G127" s="11"/>
      <c r="H127" s="2"/>
    </row>
    <row r="128" spans="1:8" x14ac:dyDescent="0.2">
      <c r="A128" s="1" t="s">
        <v>189</v>
      </c>
      <c r="B128" s="1"/>
      <c r="C128" s="1"/>
      <c r="D128" s="1"/>
      <c r="E128" s="2"/>
      <c r="F128" s="2"/>
      <c r="G128" s="11"/>
      <c r="H128" s="2"/>
    </row>
    <row r="129" spans="1:8" x14ac:dyDescent="0.2">
      <c r="A129" s="1" t="s">
        <v>188</v>
      </c>
      <c r="B129" s="1"/>
      <c r="C129" s="1"/>
      <c r="D129" s="1"/>
      <c r="E129" s="2"/>
      <c r="F129" s="2"/>
      <c r="G129" s="11"/>
      <c r="H129" s="2"/>
    </row>
    <row r="130" spans="1:8" x14ac:dyDescent="0.2">
      <c r="A130" s="1"/>
      <c r="B130" s="1"/>
      <c r="C130" s="1"/>
      <c r="D130" s="1"/>
      <c r="E130" s="2"/>
      <c r="F130" s="2"/>
      <c r="G130" s="11"/>
      <c r="H130" s="2"/>
    </row>
    <row r="131" spans="1:8" x14ac:dyDescent="0.2">
      <c r="A131" s="1" t="s">
        <v>58</v>
      </c>
      <c r="B131" s="1"/>
      <c r="C131" s="1"/>
      <c r="D131" s="1"/>
      <c r="E131" s="2"/>
      <c r="F131" s="2"/>
      <c r="G131" s="11"/>
      <c r="H131" s="2"/>
    </row>
    <row r="132" spans="1:8" x14ac:dyDescent="0.2">
      <c r="A132" s="3" t="s">
        <v>59</v>
      </c>
      <c r="C132" s="1"/>
      <c r="F132" s="3"/>
      <c r="H132" s="76"/>
    </row>
    <row r="133" spans="1:8" x14ac:dyDescent="0.2">
      <c r="F133" s="3"/>
      <c r="H133" s="76"/>
    </row>
    <row r="134" spans="1:8" x14ac:dyDescent="0.2">
      <c r="A134" s="1" t="s">
        <v>60</v>
      </c>
      <c r="B134" s="1"/>
      <c r="E134" s="6"/>
      <c r="F134" s="6"/>
      <c r="H134" s="76"/>
    </row>
    <row r="135" spans="1:8" x14ac:dyDescent="0.2">
      <c r="A135" s="3" t="s">
        <v>131</v>
      </c>
      <c r="E135" s="6"/>
      <c r="F135" s="6"/>
      <c r="H135" s="76"/>
    </row>
    <row r="136" spans="1:8" x14ac:dyDescent="0.2">
      <c r="A136" s="19" t="s">
        <v>153</v>
      </c>
      <c r="B136" s="19"/>
      <c r="E136" s="6"/>
      <c r="F136" s="6"/>
      <c r="H136" s="76"/>
    </row>
    <row r="137" spans="1:8" x14ac:dyDescent="0.2">
      <c r="A137" s="13"/>
      <c r="B137" s="13"/>
      <c r="C137" s="13"/>
      <c r="E137" s="6"/>
      <c r="F137" s="6"/>
      <c r="H137" s="76"/>
    </row>
    <row r="138" spans="1:8" x14ac:dyDescent="0.2">
      <c r="A138" s="3" t="s">
        <v>132</v>
      </c>
      <c r="E138" s="6"/>
      <c r="F138" s="6"/>
      <c r="H138" s="76"/>
    </row>
    <row r="139" spans="1:8" x14ac:dyDescent="0.2">
      <c r="A139" s="3" t="s">
        <v>133</v>
      </c>
      <c r="E139" s="14"/>
      <c r="F139" s="14"/>
      <c r="H139" s="76"/>
    </row>
    <row r="140" spans="1:8" x14ac:dyDescent="0.2">
      <c r="E140" s="14"/>
      <c r="F140" s="14"/>
      <c r="H140" s="76"/>
    </row>
    <row r="141" spans="1:8" x14ac:dyDescent="0.2">
      <c r="A141" s="3" t="s">
        <v>61</v>
      </c>
      <c r="E141" s="76"/>
      <c r="H141" s="76"/>
    </row>
    <row r="142" spans="1:8" x14ac:dyDescent="0.2">
      <c r="A142" s="3" t="s">
        <v>62</v>
      </c>
      <c r="E142" s="76"/>
      <c r="H142" s="76"/>
    </row>
    <row r="143" spans="1:8" x14ac:dyDescent="0.2">
      <c r="E143" s="76"/>
      <c r="H143" s="76"/>
    </row>
    <row r="144" spans="1:8" x14ac:dyDescent="0.2">
      <c r="A144" s="1" t="s">
        <v>63</v>
      </c>
      <c r="B144" s="1"/>
      <c r="E144" s="76"/>
      <c r="H144" s="76"/>
    </row>
    <row r="145" spans="1:8" x14ac:dyDescent="0.2">
      <c r="A145" s="3" t="s">
        <v>64</v>
      </c>
      <c r="E145" s="76"/>
      <c r="H145" s="76"/>
    </row>
    <row r="146" spans="1:8" x14ac:dyDescent="0.2">
      <c r="A146" s="3" t="s">
        <v>65</v>
      </c>
      <c r="E146" s="76"/>
      <c r="H146" s="76"/>
    </row>
    <row r="147" spans="1:8" x14ac:dyDescent="0.2">
      <c r="E147" s="76"/>
      <c r="H147" s="76"/>
    </row>
    <row r="148" spans="1:8" x14ac:dyDescent="0.2">
      <c r="A148" s="1" t="s">
        <v>66</v>
      </c>
      <c r="B148" s="1"/>
      <c r="E148" s="76"/>
      <c r="H148" s="76"/>
    </row>
    <row r="149" spans="1:8" x14ac:dyDescent="0.2">
      <c r="A149" s="3" t="s">
        <v>292</v>
      </c>
      <c r="E149" s="76"/>
      <c r="H149" s="76"/>
    </row>
    <row r="150" spans="1:8" x14ac:dyDescent="0.2">
      <c r="A150" s="3" t="s">
        <v>147</v>
      </c>
      <c r="E150" s="76"/>
      <c r="H150" s="76"/>
    </row>
    <row r="151" spans="1:8" x14ac:dyDescent="0.2">
      <c r="E151" s="76"/>
      <c r="H151" s="76"/>
    </row>
    <row r="152" spans="1:8" x14ac:dyDescent="0.2">
      <c r="E152" s="76"/>
      <c r="H152" s="76"/>
    </row>
    <row r="153" spans="1:8" x14ac:dyDescent="0.2">
      <c r="A153" s="1" t="s">
        <v>67</v>
      </c>
      <c r="B153" s="1"/>
      <c r="E153" s="76"/>
      <c r="H153" s="76"/>
    </row>
    <row r="154" spans="1:8" x14ac:dyDescent="0.2">
      <c r="A154" s="1" t="s">
        <v>2</v>
      </c>
      <c r="B154" s="1"/>
      <c r="C154" s="1"/>
      <c r="E154" s="1">
        <f>+E5</f>
        <v>2017</v>
      </c>
      <c r="F154" s="1">
        <f>+F5</f>
        <v>2016</v>
      </c>
      <c r="H154" s="76"/>
    </row>
    <row r="155" spans="1:8" x14ac:dyDescent="0.2">
      <c r="F155" s="3"/>
      <c r="H155" s="76"/>
    </row>
    <row r="156" spans="1:8" x14ac:dyDescent="0.2">
      <c r="A156" s="3" t="s">
        <v>68</v>
      </c>
      <c r="E156" s="6">
        <f>14898-1425</f>
        <v>13473</v>
      </c>
      <c r="F156" s="6">
        <v>13310</v>
      </c>
      <c r="G156" s="6"/>
      <c r="H156" s="76"/>
    </row>
    <row r="157" spans="1:8" x14ac:dyDescent="0.2">
      <c r="A157" s="3" t="s">
        <v>69</v>
      </c>
      <c r="E157" s="6">
        <v>27</v>
      </c>
      <c r="F157" s="6">
        <v>45</v>
      </c>
      <c r="H157" s="76"/>
    </row>
    <row r="158" spans="1:8" x14ac:dyDescent="0.2">
      <c r="A158" s="3" t="s">
        <v>70</v>
      </c>
      <c r="E158" s="6">
        <v>1425</v>
      </c>
      <c r="F158" s="6">
        <v>3</v>
      </c>
      <c r="H158" s="76"/>
    </row>
    <row r="159" spans="1:8" x14ac:dyDescent="0.2">
      <c r="A159" s="13" t="s">
        <v>71</v>
      </c>
      <c r="B159" s="13"/>
      <c r="C159" s="13"/>
      <c r="E159" s="6">
        <v>2572</v>
      </c>
      <c r="F159" s="6">
        <v>2343</v>
      </c>
      <c r="H159" s="76"/>
    </row>
    <row r="160" spans="1:8" x14ac:dyDescent="0.2">
      <c r="A160" s="3" t="s">
        <v>72</v>
      </c>
      <c r="E160" s="29">
        <f>1116+1554+464+370+264+533-26</f>
        <v>4275</v>
      </c>
      <c r="F160" s="29">
        <v>4466</v>
      </c>
      <c r="H160" s="76"/>
    </row>
    <row r="161" spans="1:18" ht="19.5" customHeight="1" x14ac:dyDescent="0.2">
      <c r="E161" s="29">
        <f>SUM(E156:E160)</f>
        <v>21772</v>
      </c>
      <c r="F161" s="29">
        <f>SUM(F156:F160)</f>
        <v>20167</v>
      </c>
      <c r="H161" s="76"/>
    </row>
    <row r="162" spans="1:18" ht="12.75" customHeight="1" x14ac:dyDescent="0.2">
      <c r="E162" s="14"/>
      <c r="F162" s="14"/>
      <c r="H162" s="76"/>
    </row>
    <row r="163" spans="1:18" ht="12.75" customHeight="1" x14ac:dyDescent="0.2">
      <c r="A163" s="3" t="s">
        <v>208</v>
      </c>
      <c r="E163" s="14"/>
      <c r="F163" s="14"/>
      <c r="H163" s="76"/>
    </row>
    <row r="164" spans="1:18" ht="12.75" customHeight="1" x14ac:dyDescent="0.2">
      <c r="A164" s="3" t="s">
        <v>276</v>
      </c>
      <c r="E164" s="14"/>
      <c r="F164" s="14"/>
      <c r="H164" s="76"/>
    </row>
    <row r="165" spans="1:18" ht="12.75" customHeight="1" x14ac:dyDescent="0.2">
      <c r="A165" s="3" t="s">
        <v>213</v>
      </c>
      <c r="E165" s="14"/>
      <c r="F165" s="14"/>
      <c r="H165" s="76"/>
    </row>
    <row r="166" spans="1:18" ht="12.75" customHeight="1" x14ac:dyDescent="0.2">
      <c r="A166" s="3" t="s">
        <v>174</v>
      </c>
      <c r="E166" s="14"/>
      <c r="F166" s="14"/>
      <c r="H166" s="76"/>
    </row>
    <row r="167" spans="1:18" ht="12.75" customHeight="1" x14ac:dyDescent="0.2">
      <c r="A167" s="3" t="s">
        <v>145</v>
      </c>
      <c r="E167" s="14"/>
      <c r="F167" s="14"/>
      <c r="H167" s="76"/>
    </row>
    <row r="168" spans="1:18" ht="12.75" customHeight="1" x14ac:dyDescent="0.2">
      <c r="E168" s="14"/>
      <c r="F168" s="14"/>
      <c r="H168" s="76"/>
    </row>
    <row r="169" spans="1:18" ht="12.75" customHeight="1" x14ac:dyDescent="0.2">
      <c r="A169" s="3" t="s">
        <v>168</v>
      </c>
      <c r="E169" s="14"/>
      <c r="F169" s="14"/>
      <c r="H169" s="76"/>
    </row>
    <row r="170" spans="1:18" ht="12.75" customHeight="1" x14ac:dyDescent="0.2">
      <c r="E170" s="14"/>
      <c r="F170" s="14"/>
      <c r="H170" s="76"/>
    </row>
    <row r="171" spans="1:18" ht="12.75" customHeight="1" x14ac:dyDescent="0.2">
      <c r="E171" s="14"/>
      <c r="F171" s="14"/>
      <c r="H171" s="76"/>
    </row>
    <row r="172" spans="1:18" x14ac:dyDescent="0.2">
      <c r="A172" s="1" t="s">
        <v>73</v>
      </c>
      <c r="B172" s="1"/>
      <c r="D172" s="1">
        <v>2017</v>
      </c>
      <c r="E172" s="1">
        <v>2016</v>
      </c>
      <c r="F172" s="3"/>
      <c r="G172" s="76"/>
      <c r="H172" s="3"/>
    </row>
    <row r="173" spans="1:18" x14ac:dyDescent="0.2">
      <c r="A173" s="1" t="s">
        <v>269</v>
      </c>
      <c r="B173" s="1"/>
      <c r="D173" s="82"/>
      <c r="E173" s="82"/>
      <c r="F173" s="3"/>
      <c r="G173" s="76"/>
      <c r="H173" s="3"/>
      <c r="R173" s="76"/>
    </row>
    <row r="174" spans="1:18" x14ac:dyDescent="0.2">
      <c r="A174" s="3" t="s">
        <v>74</v>
      </c>
      <c r="B174" s="1"/>
      <c r="D174" s="83">
        <v>61950</v>
      </c>
      <c r="E174" s="83">
        <v>60904</v>
      </c>
      <c r="F174" s="3"/>
      <c r="G174" s="76"/>
      <c r="H174" s="3"/>
      <c r="O174" s="6"/>
      <c r="P174" s="6"/>
      <c r="R174" s="76"/>
    </row>
    <row r="175" spans="1:18" x14ac:dyDescent="0.2">
      <c r="A175" s="3" t="s">
        <v>268</v>
      </c>
      <c r="B175" s="1"/>
      <c r="D175" s="83">
        <v>9136</v>
      </c>
      <c r="E175" s="83">
        <v>8700</v>
      </c>
      <c r="F175" s="3"/>
      <c r="G175" s="76"/>
      <c r="H175" s="3"/>
      <c r="O175" s="6"/>
      <c r="P175" s="6"/>
      <c r="R175" s="76"/>
    </row>
    <row r="176" spans="1:18" x14ac:dyDescent="0.2">
      <c r="A176" s="3" t="s">
        <v>187</v>
      </c>
      <c r="B176" s="1"/>
      <c r="D176" s="83">
        <v>18637</v>
      </c>
      <c r="E176" s="83">
        <v>18398</v>
      </c>
      <c r="F176" s="3"/>
      <c r="G176" s="76"/>
      <c r="H176" s="3"/>
      <c r="O176" s="6"/>
      <c r="P176" s="6"/>
      <c r="R176" s="76"/>
    </row>
    <row r="177" spans="1:18" x14ac:dyDescent="0.2">
      <c r="A177" s="1"/>
      <c r="B177" s="1"/>
      <c r="D177" s="83"/>
      <c r="E177" s="83"/>
      <c r="F177" s="3"/>
      <c r="G177" s="76"/>
      <c r="H177" s="3"/>
      <c r="O177" s="6"/>
      <c r="P177" s="6"/>
      <c r="R177" s="76"/>
    </row>
    <row r="178" spans="1:18" x14ac:dyDescent="0.2">
      <c r="A178" s="1" t="s">
        <v>270</v>
      </c>
      <c r="B178" s="1"/>
      <c r="D178" s="83"/>
      <c r="E178" s="83"/>
      <c r="F178" s="3"/>
      <c r="G178" s="76"/>
      <c r="H178" s="3"/>
      <c r="O178" s="6"/>
      <c r="P178" s="6"/>
      <c r="R178" s="76"/>
    </row>
    <row r="179" spans="1:18" x14ac:dyDescent="0.2">
      <c r="A179" s="3" t="s">
        <v>271</v>
      </c>
      <c r="B179" s="1"/>
      <c r="D179" s="83">
        <v>64</v>
      </c>
      <c r="E179" s="83">
        <v>41</v>
      </c>
      <c r="F179" s="3"/>
      <c r="G179" s="76"/>
      <c r="H179" s="3"/>
      <c r="O179" s="6"/>
      <c r="P179" s="6"/>
      <c r="R179" s="76"/>
    </row>
    <row r="180" spans="1:18" x14ac:dyDescent="0.2">
      <c r="A180" s="3" t="s">
        <v>272</v>
      </c>
      <c r="B180" s="1"/>
      <c r="D180" s="83"/>
      <c r="E180" s="83">
        <v>5000</v>
      </c>
      <c r="F180" s="3"/>
      <c r="G180" s="76"/>
      <c r="H180" s="3"/>
      <c r="O180" s="6"/>
      <c r="P180" s="6"/>
      <c r="R180" s="76"/>
    </row>
    <row r="181" spans="1:18" x14ac:dyDescent="0.2">
      <c r="A181" s="1"/>
      <c r="B181" s="1"/>
      <c r="D181" s="83"/>
      <c r="E181" s="83"/>
      <c r="F181" s="3"/>
      <c r="G181" s="76"/>
      <c r="H181" s="3"/>
      <c r="O181" s="6"/>
      <c r="P181" s="6"/>
      <c r="R181" s="76"/>
    </row>
    <row r="182" spans="1:18" x14ac:dyDescent="0.2">
      <c r="A182" s="1" t="s">
        <v>273</v>
      </c>
      <c r="B182" s="1"/>
      <c r="D182" s="83"/>
      <c r="E182" s="83"/>
      <c r="F182" s="3"/>
      <c r="G182" s="76"/>
      <c r="H182" s="3"/>
      <c r="O182" s="6"/>
      <c r="P182" s="6"/>
      <c r="R182" s="76"/>
    </row>
    <row r="183" spans="1:18" x14ac:dyDescent="0.2">
      <c r="A183" s="3" t="s">
        <v>74</v>
      </c>
      <c r="B183" s="1"/>
      <c r="D183" s="83">
        <v>-1058</v>
      </c>
      <c r="E183" s="83">
        <v>0</v>
      </c>
      <c r="F183" s="3"/>
      <c r="G183" s="76"/>
      <c r="H183" s="3"/>
      <c r="O183" s="6"/>
      <c r="P183" s="6"/>
      <c r="R183" s="76"/>
    </row>
    <row r="184" spans="1:18" x14ac:dyDescent="0.2">
      <c r="A184" s="3" t="s">
        <v>268</v>
      </c>
      <c r="B184" s="1"/>
      <c r="D184" s="83">
        <v>-152</v>
      </c>
      <c r="E184" s="83">
        <v>0</v>
      </c>
      <c r="F184" s="3"/>
      <c r="G184" s="76"/>
      <c r="H184" s="3"/>
      <c r="O184" s="6"/>
      <c r="P184" s="6"/>
      <c r="R184" s="76"/>
    </row>
    <row r="185" spans="1:18" x14ac:dyDescent="0.2">
      <c r="A185" s="3" t="s">
        <v>187</v>
      </c>
      <c r="B185" s="1"/>
      <c r="D185" s="83">
        <v>-284</v>
      </c>
      <c r="E185" s="83">
        <v>31</v>
      </c>
      <c r="F185" s="3"/>
      <c r="G185" s="76"/>
      <c r="H185" s="3"/>
      <c r="O185" s="6"/>
      <c r="P185" s="6"/>
      <c r="R185" s="76"/>
    </row>
    <row r="186" spans="1:18" x14ac:dyDescent="0.2">
      <c r="A186" s="1"/>
      <c r="B186" s="1"/>
      <c r="D186" s="84"/>
      <c r="E186" s="85"/>
      <c r="F186" s="3"/>
      <c r="G186" s="76"/>
      <c r="H186" s="3"/>
      <c r="O186" s="6"/>
      <c r="P186" s="6"/>
      <c r="R186" s="76"/>
    </row>
    <row r="187" spans="1:18" x14ac:dyDescent="0.2">
      <c r="A187" s="1" t="s">
        <v>277</v>
      </c>
      <c r="B187" s="1"/>
      <c r="D187" s="29">
        <f>SUM(D174:D186)</f>
        <v>88293</v>
      </c>
      <c r="E187" s="29">
        <f>SUM(E174:E186)</f>
        <v>93074</v>
      </c>
      <c r="F187" s="3"/>
      <c r="G187" s="76"/>
      <c r="H187" s="3"/>
      <c r="O187" s="6"/>
      <c r="P187" s="6"/>
      <c r="R187" s="76"/>
    </row>
    <row r="188" spans="1:18" x14ac:dyDescent="0.2">
      <c r="A188" s="1"/>
      <c r="B188" s="1"/>
      <c r="D188" s="82"/>
      <c r="E188" s="82"/>
      <c r="F188" s="3"/>
      <c r="G188" s="76"/>
      <c r="H188" s="3"/>
      <c r="O188" s="6"/>
      <c r="P188" s="6"/>
      <c r="R188" s="76"/>
    </row>
    <row r="189" spans="1:18" x14ac:dyDescent="0.2">
      <c r="A189" s="1"/>
      <c r="B189" s="1"/>
      <c r="D189" s="82"/>
      <c r="E189" s="82"/>
      <c r="F189" s="3"/>
      <c r="G189" s="76"/>
      <c r="H189" s="3"/>
      <c r="O189" s="6"/>
      <c r="P189" s="6"/>
      <c r="R189" s="76"/>
    </row>
    <row r="190" spans="1:18" ht="12.75" customHeight="1" x14ac:dyDescent="0.2">
      <c r="A190" s="3" t="s">
        <v>267</v>
      </c>
      <c r="D190" s="14"/>
      <c r="E190" s="14"/>
      <c r="F190" s="3"/>
      <c r="G190" s="76"/>
      <c r="H190" s="3"/>
      <c r="L190" s="3"/>
      <c r="O190" s="6"/>
      <c r="P190" s="6"/>
      <c r="R190" s="76"/>
    </row>
    <row r="191" spans="1:18" ht="12.75" customHeight="1" x14ac:dyDescent="0.2">
      <c r="A191" s="3" t="s">
        <v>274</v>
      </c>
      <c r="D191" s="14"/>
      <c r="E191" s="14"/>
      <c r="F191" s="3"/>
      <c r="G191" s="76"/>
      <c r="H191" s="3"/>
      <c r="L191" s="3"/>
      <c r="O191" s="6"/>
      <c r="P191" s="6"/>
      <c r="R191" s="76"/>
    </row>
    <row r="192" spans="1:18" ht="12.75" customHeight="1" x14ac:dyDescent="0.2">
      <c r="A192" s="3" t="s">
        <v>275</v>
      </c>
      <c r="D192" s="14"/>
      <c r="E192" s="14"/>
      <c r="F192" s="3"/>
      <c r="G192" s="76"/>
      <c r="H192" s="3"/>
      <c r="L192" s="3"/>
      <c r="O192" s="6"/>
      <c r="P192" s="6"/>
      <c r="R192" s="76"/>
    </row>
    <row r="193" spans="1:18" ht="12.75" customHeight="1" x14ac:dyDescent="0.2">
      <c r="D193" s="14"/>
      <c r="E193" s="14"/>
      <c r="F193" s="3"/>
      <c r="G193" s="76"/>
      <c r="H193" s="3"/>
      <c r="L193" s="3"/>
      <c r="O193" s="6"/>
      <c r="P193" s="6"/>
      <c r="R193" s="76"/>
    </row>
    <row r="194" spans="1:18" ht="12.75" customHeight="1" x14ac:dyDescent="0.2">
      <c r="D194" s="14"/>
      <c r="E194" s="14"/>
      <c r="F194" s="3"/>
      <c r="G194" s="76"/>
      <c r="H194" s="3"/>
      <c r="L194" s="3"/>
      <c r="O194" s="6"/>
      <c r="P194" s="6"/>
      <c r="R194" s="76"/>
    </row>
    <row r="195" spans="1:18" ht="12.75" customHeight="1" x14ac:dyDescent="0.2">
      <c r="D195" s="14"/>
      <c r="E195" s="14"/>
      <c r="F195" s="3"/>
      <c r="G195" s="76"/>
      <c r="H195" s="3"/>
      <c r="L195" s="3"/>
      <c r="O195" s="6"/>
      <c r="P195" s="6"/>
      <c r="R195" s="76"/>
    </row>
    <row r="196" spans="1:18" ht="12.75" customHeight="1" x14ac:dyDescent="0.2">
      <c r="E196" s="14"/>
      <c r="F196" s="14"/>
      <c r="H196" s="76"/>
      <c r="L196" s="3"/>
      <c r="O196" s="6"/>
      <c r="P196" s="6"/>
      <c r="R196" s="76"/>
    </row>
    <row r="197" spans="1:18" s="44" customFormat="1" x14ac:dyDescent="0.2">
      <c r="A197" s="43" t="s">
        <v>75</v>
      </c>
      <c r="B197" s="43"/>
      <c r="C197" s="49"/>
      <c r="E197" s="50"/>
      <c r="F197" s="50"/>
      <c r="H197" s="50"/>
      <c r="L197" s="43"/>
      <c r="M197" s="22"/>
    </row>
    <row r="198" spans="1:18" x14ac:dyDescent="0.2">
      <c r="A198" s="1" t="s">
        <v>76</v>
      </c>
      <c r="B198" s="1"/>
      <c r="E198" s="12">
        <f>+D172</f>
        <v>2017</v>
      </c>
      <c r="F198" s="12">
        <f>+E172</f>
        <v>2016</v>
      </c>
      <c r="H198" s="76"/>
    </row>
    <row r="199" spans="1:18" x14ac:dyDescent="0.2">
      <c r="E199" s="76"/>
      <c r="H199" s="76"/>
    </row>
    <row r="200" spans="1:18" x14ac:dyDescent="0.2">
      <c r="A200" s="3" t="s">
        <v>77</v>
      </c>
      <c r="E200" s="50">
        <f>37658+10335+1269+6124</f>
        <v>55386</v>
      </c>
      <c r="F200" s="76">
        <v>53950</v>
      </c>
      <c r="H200" s="76"/>
    </row>
    <row r="201" spans="1:18" x14ac:dyDescent="0.2">
      <c r="A201" s="3" t="s">
        <v>120</v>
      </c>
      <c r="E201" s="50">
        <v>8791</v>
      </c>
      <c r="F201" s="76">
        <v>8221</v>
      </c>
      <c r="H201" s="76"/>
    </row>
    <row r="202" spans="1:18" x14ac:dyDescent="0.2">
      <c r="A202" s="3" t="s">
        <v>78</v>
      </c>
      <c r="E202" s="50">
        <v>6999</v>
      </c>
      <c r="F202" s="76">
        <v>4103</v>
      </c>
      <c r="H202" s="76"/>
    </row>
    <row r="203" spans="1:18" x14ac:dyDescent="0.2">
      <c r="A203" s="3" t="s">
        <v>79</v>
      </c>
      <c r="E203" s="86">
        <f>2605-1046+1403+170</f>
        <v>3132</v>
      </c>
      <c r="F203" s="87">
        <v>2081</v>
      </c>
      <c r="H203" s="76"/>
    </row>
    <row r="204" spans="1:18" ht="19.5" customHeight="1" x14ac:dyDescent="0.2">
      <c r="A204" s="3" t="s">
        <v>80</v>
      </c>
      <c r="D204" s="6"/>
      <c r="E204" s="87">
        <f>SUM(E200:E203)</f>
        <v>74308</v>
      </c>
      <c r="F204" s="87">
        <f>SUM(F200:F203)-1</f>
        <v>68354</v>
      </c>
      <c r="H204" s="76"/>
    </row>
    <row r="205" spans="1:18" x14ac:dyDescent="0.2">
      <c r="E205" s="76"/>
      <c r="H205" s="76"/>
    </row>
    <row r="206" spans="1:18" x14ac:dyDescent="0.2">
      <c r="A206" s="3" t="s">
        <v>151</v>
      </c>
      <c r="E206" s="57">
        <v>107</v>
      </c>
      <c r="F206" s="42" t="s">
        <v>206</v>
      </c>
      <c r="H206" s="76"/>
    </row>
    <row r="207" spans="1:18" ht="12" customHeight="1" x14ac:dyDescent="0.2">
      <c r="E207" s="2"/>
      <c r="F207" s="77"/>
      <c r="G207" s="36"/>
      <c r="H207" s="76"/>
    </row>
    <row r="208" spans="1:18" x14ac:dyDescent="0.2">
      <c r="A208" s="1" t="s">
        <v>81</v>
      </c>
      <c r="B208" s="1"/>
      <c r="E208" s="2" t="s">
        <v>82</v>
      </c>
      <c r="F208" s="121" t="s">
        <v>137</v>
      </c>
      <c r="G208" s="121"/>
      <c r="H208" s="76"/>
    </row>
    <row r="209" spans="1:12" x14ac:dyDescent="0.2">
      <c r="E209" s="76"/>
      <c r="F209" s="3"/>
      <c r="G209" s="36"/>
      <c r="H209" s="76"/>
    </row>
    <row r="210" spans="1:12" x14ac:dyDescent="0.2">
      <c r="A210" s="3" t="s">
        <v>83</v>
      </c>
      <c r="E210" s="76">
        <v>1046</v>
      </c>
      <c r="F210" s="6">
        <v>116</v>
      </c>
      <c r="G210" s="36"/>
      <c r="H210" s="76"/>
    </row>
    <row r="211" spans="1:12" x14ac:dyDescent="0.2">
      <c r="A211" s="3" t="s">
        <v>215</v>
      </c>
      <c r="E211" s="76">
        <v>1046</v>
      </c>
      <c r="F211" s="6">
        <v>21</v>
      </c>
      <c r="G211" s="36"/>
      <c r="H211" s="76"/>
    </row>
    <row r="212" spans="1:12" x14ac:dyDescent="0.2">
      <c r="E212" s="76"/>
      <c r="F212" s="6"/>
      <c r="G212" s="36"/>
      <c r="H212" s="76"/>
    </row>
    <row r="213" spans="1:12" x14ac:dyDescent="0.2">
      <c r="A213" s="3" t="s">
        <v>219</v>
      </c>
      <c r="E213" s="76"/>
      <c r="F213" s="3"/>
      <c r="G213" s="36"/>
      <c r="H213" s="76"/>
    </row>
    <row r="214" spans="1:12" x14ac:dyDescent="0.2">
      <c r="A214" s="3" t="s">
        <v>286</v>
      </c>
      <c r="E214" s="76"/>
      <c r="F214" s="3"/>
      <c r="G214" s="36"/>
      <c r="H214" s="76"/>
      <c r="L214" s="88"/>
    </row>
    <row r="215" spans="1:12" x14ac:dyDescent="0.2">
      <c r="A215" s="3" t="s">
        <v>233</v>
      </c>
      <c r="E215" s="76"/>
      <c r="F215" s="3"/>
      <c r="G215" s="36"/>
      <c r="H215" s="76"/>
    </row>
    <row r="216" spans="1:12" x14ac:dyDescent="0.2">
      <c r="E216" s="76"/>
      <c r="F216" s="3"/>
      <c r="G216" s="36"/>
      <c r="H216" s="76"/>
    </row>
    <row r="217" spans="1:12" x14ac:dyDescent="0.2">
      <c r="A217" s="3" t="s">
        <v>287</v>
      </c>
      <c r="E217" s="76"/>
      <c r="F217" s="3"/>
      <c r="G217" s="36"/>
      <c r="H217" s="76"/>
      <c r="L217" s="88"/>
    </row>
    <row r="218" spans="1:12" x14ac:dyDescent="0.2">
      <c r="A218" s="3" t="s">
        <v>288</v>
      </c>
      <c r="E218" s="76"/>
      <c r="H218" s="76"/>
      <c r="L218" s="88"/>
    </row>
    <row r="219" spans="1:12" x14ac:dyDescent="0.2">
      <c r="D219" s="3" t="s">
        <v>116</v>
      </c>
      <c r="E219" s="76"/>
      <c r="H219" s="76"/>
    </row>
    <row r="220" spans="1:12" x14ac:dyDescent="0.2">
      <c r="F220" s="3"/>
      <c r="H220" s="77"/>
    </row>
    <row r="221" spans="1:12" x14ac:dyDescent="0.2">
      <c r="A221" s="1" t="s">
        <v>84</v>
      </c>
      <c r="B221" s="1"/>
      <c r="C221" s="1"/>
      <c r="D221" s="1"/>
      <c r="E221" s="30">
        <f>+E198</f>
        <v>2017</v>
      </c>
      <c r="F221" s="30">
        <f>+F198</f>
        <v>2016</v>
      </c>
      <c r="H221" s="77"/>
    </row>
    <row r="222" spans="1:12" x14ac:dyDescent="0.2">
      <c r="A222" s="1"/>
      <c r="B222" s="1"/>
      <c r="C222" s="1"/>
      <c r="D222" s="1"/>
      <c r="F222" s="3"/>
      <c r="H222" s="77"/>
    </row>
    <row r="223" spans="1:12" x14ac:dyDescent="0.2">
      <c r="A223" s="3" t="s">
        <v>121</v>
      </c>
      <c r="E223" s="6">
        <v>3128</v>
      </c>
      <c r="F223" s="6">
        <v>3247</v>
      </c>
      <c r="H223" s="76"/>
    </row>
    <row r="224" spans="1:12" x14ac:dyDescent="0.2">
      <c r="A224" s="3" t="s">
        <v>85</v>
      </c>
      <c r="E224" s="6">
        <v>1379</v>
      </c>
      <c r="F224" s="6">
        <v>1233</v>
      </c>
      <c r="H224" s="76"/>
    </row>
    <row r="225" spans="1:12" x14ac:dyDescent="0.2">
      <c r="A225" s="3" t="s">
        <v>86</v>
      </c>
      <c r="E225" s="6">
        <f>3324+1676</f>
        <v>5000</v>
      </c>
      <c r="F225" s="6">
        <v>6357</v>
      </c>
    </row>
    <row r="226" spans="1:12" x14ac:dyDescent="0.2">
      <c r="A226" s="3" t="s">
        <v>87</v>
      </c>
      <c r="E226" s="6">
        <v>7057</v>
      </c>
      <c r="F226" s="6">
        <v>11648</v>
      </c>
      <c r="G226" s="6"/>
    </row>
    <row r="227" spans="1:12" x14ac:dyDescent="0.2">
      <c r="A227" s="3" t="s">
        <v>88</v>
      </c>
      <c r="E227" s="6">
        <v>4452</v>
      </c>
      <c r="F227" s="6">
        <v>4112</v>
      </c>
    </row>
    <row r="228" spans="1:12" x14ac:dyDescent="0.2">
      <c r="A228" s="3" t="s">
        <v>89</v>
      </c>
      <c r="E228" s="6">
        <f>124+231+1119</f>
        <v>1474</v>
      </c>
      <c r="F228" s="6">
        <v>1709</v>
      </c>
    </row>
    <row r="229" spans="1:12" x14ac:dyDescent="0.2">
      <c r="A229" s="3" t="s">
        <v>90</v>
      </c>
      <c r="E229" s="6">
        <v>5066</v>
      </c>
      <c r="F229" s="6">
        <v>5620</v>
      </c>
    </row>
    <row r="230" spans="1:12" x14ac:dyDescent="0.2">
      <c r="A230" s="3" t="s">
        <v>91</v>
      </c>
      <c r="E230" s="6">
        <v>766</v>
      </c>
      <c r="F230" s="6">
        <v>613</v>
      </c>
    </row>
    <row r="231" spans="1:12" x14ac:dyDescent="0.2">
      <c r="A231" s="3" t="s">
        <v>127</v>
      </c>
      <c r="E231" s="6">
        <v>6</v>
      </c>
      <c r="F231" s="6">
        <v>0</v>
      </c>
    </row>
    <row r="232" spans="1:12" x14ac:dyDescent="0.2">
      <c r="A232" s="3" t="s">
        <v>214</v>
      </c>
      <c r="E232" s="29">
        <v>1596</v>
      </c>
      <c r="F232" s="29">
        <v>1683</v>
      </c>
    </row>
    <row r="233" spans="1:12" ht="19.5" customHeight="1" x14ac:dyDescent="0.2">
      <c r="E233" s="29">
        <f>SUM(E223:E232)</f>
        <v>29924</v>
      </c>
      <c r="F233" s="29">
        <f>SUM(F223:F232)</f>
        <v>36222</v>
      </c>
    </row>
    <row r="234" spans="1:12" x14ac:dyDescent="0.2">
      <c r="E234" s="14"/>
      <c r="F234" s="14"/>
      <c r="H234" s="76"/>
    </row>
    <row r="235" spans="1:12" x14ac:dyDescent="0.2">
      <c r="A235" s="3" t="s">
        <v>130</v>
      </c>
      <c r="E235" s="14"/>
      <c r="F235" s="14"/>
      <c r="H235" s="76"/>
    </row>
    <row r="236" spans="1:12" x14ac:dyDescent="0.2">
      <c r="A236" s="15" t="s">
        <v>278</v>
      </c>
      <c r="B236" s="15"/>
      <c r="C236" s="13"/>
      <c r="E236" s="14"/>
      <c r="F236" s="14"/>
      <c r="H236" s="76"/>
      <c r="L236" s="88"/>
    </row>
    <row r="237" spans="1:12" x14ac:dyDescent="0.2">
      <c r="A237" s="15"/>
      <c r="B237" s="15"/>
      <c r="C237" s="13"/>
      <c r="E237" s="14"/>
      <c r="F237" s="14"/>
      <c r="H237" s="76"/>
      <c r="L237" s="88"/>
    </row>
    <row r="238" spans="1:12" x14ac:dyDescent="0.2">
      <c r="A238" s="15"/>
      <c r="B238" s="15"/>
      <c r="C238" s="13"/>
      <c r="E238" s="14"/>
      <c r="F238" s="14"/>
      <c r="H238" s="76"/>
      <c r="L238" s="88"/>
    </row>
    <row r="239" spans="1:12" x14ac:dyDescent="0.2">
      <c r="A239" s="1" t="s">
        <v>92</v>
      </c>
      <c r="B239" s="15"/>
      <c r="C239" s="13"/>
      <c r="E239" s="14"/>
      <c r="F239" s="14"/>
      <c r="H239" s="76"/>
      <c r="L239" s="88"/>
    </row>
    <row r="240" spans="1:12" s="89" customFormat="1" ht="15" x14ac:dyDescent="0.25">
      <c r="A240" s="58" t="s">
        <v>93</v>
      </c>
    </row>
    <row r="241" spans="1:1" s="89" customFormat="1" x14ac:dyDescent="0.2">
      <c r="A241" s="89" t="s">
        <v>235</v>
      </c>
    </row>
    <row r="242" spans="1:1" s="89" customFormat="1" x14ac:dyDescent="0.2">
      <c r="A242" s="89" t="s">
        <v>236</v>
      </c>
    </row>
    <row r="243" spans="1:1" s="89" customFormat="1" x14ac:dyDescent="0.2">
      <c r="A243" s="89" t="s">
        <v>237</v>
      </c>
    </row>
    <row r="244" spans="1:1" s="89" customFormat="1" x14ac:dyDescent="0.2">
      <c r="A244" s="89" t="s">
        <v>238</v>
      </c>
    </row>
    <row r="245" spans="1:1" s="89" customFormat="1" x14ac:dyDescent="0.2"/>
    <row r="246" spans="1:1" s="89" customFormat="1" x14ac:dyDescent="0.2">
      <c r="A246" s="89" t="s">
        <v>239</v>
      </c>
    </row>
    <row r="247" spans="1:1" s="89" customFormat="1" x14ac:dyDescent="0.2">
      <c r="A247" s="89" t="s">
        <v>240</v>
      </c>
    </row>
    <row r="248" spans="1:1" s="89" customFormat="1" x14ac:dyDescent="0.2">
      <c r="A248" s="36" t="s">
        <v>293</v>
      </c>
    </row>
    <row r="249" spans="1:1" s="89" customFormat="1" x14ac:dyDescent="0.2">
      <c r="A249" s="36" t="s">
        <v>285</v>
      </c>
    </row>
    <row r="250" spans="1:1" s="89" customFormat="1" x14ac:dyDescent="0.2"/>
    <row r="251" spans="1:1" s="89" customFormat="1" x14ac:dyDescent="0.2"/>
    <row r="252" spans="1:1" s="89" customFormat="1" x14ac:dyDescent="0.2">
      <c r="A252" s="89" t="s">
        <v>241</v>
      </c>
    </row>
    <row r="253" spans="1:1" s="89" customFormat="1" x14ac:dyDescent="0.2">
      <c r="A253" s="89" t="s">
        <v>242</v>
      </c>
    </row>
    <row r="254" spans="1:1" s="89" customFormat="1" x14ac:dyDescent="0.2">
      <c r="A254" s="89" t="s">
        <v>243</v>
      </c>
    </row>
    <row r="255" spans="1:1" s="89" customFormat="1" x14ac:dyDescent="0.2">
      <c r="A255" s="89" t="s">
        <v>244</v>
      </c>
    </row>
    <row r="256" spans="1:1" s="89" customFormat="1" x14ac:dyDescent="0.2"/>
    <row r="257" spans="1:1" s="89" customFormat="1" ht="15" x14ac:dyDescent="0.25">
      <c r="A257" s="58" t="s">
        <v>245</v>
      </c>
    </row>
    <row r="258" spans="1:1" s="89" customFormat="1" x14ac:dyDescent="0.2">
      <c r="A258" s="89" t="s">
        <v>246</v>
      </c>
    </row>
    <row r="259" spans="1:1" s="89" customFormat="1" x14ac:dyDescent="0.2">
      <c r="A259" s="89" t="s">
        <v>247</v>
      </c>
    </row>
    <row r="260" spans="1:1" s="89" customFormat="1" x14ac:dyDescent="0.2">
      <c r="A260" s="89" t="s">
        <v>248</v>
      </c>
    </row>
    <row r="261" spans="1:1" s="89" customFormat="1" x14ac:dyDescent="0.2"/>
    <row r="262" spans="1:1" s="89" customFormat="1" x14ac:dyDescent="0.2"/>
    <row r="263" spans="1:1" s="89" customFormat="1" ht="15" x14ac:dyDescent="0.25">
      <c r="A263" s="58" t="s">
        <v>249</v>
      </c>
    </row>
    <row r="264" spans="1:1" s="89" customFormat="1" x14ac:dyDescent="0.2">
      <c r="A264" s="89" t="s">
        <v>250</v>
      </c>
    </row>
    <row r="265" spans="1:1" s="89" customFormat="1" x14ac:dyDescent="0.2">
      <c r="A265" s="89" t="s">
        <v>294</v>
      </c>
    </row>
    <row r="266" spans="1:1" s="89" customFormat="1" x14ac:dyDescent="0.2">
      <c r="A266" s="89" t="s">
        <v>289</v>
      </c>
    </row>
    <row r="267" spans="1:1" s="89" customFormat="1" x14ac:dyDescent="0.2">
      <c r="A267" s="89" t="s">
        <v>251</v>
      </c>
    </row>
    <row r="268" spans="1:1" s="89" customFormat="1" x14ac:dyDescent="0.2"/>
    <row r="269" spans="1:1" s="89" customFormat="1" x14ac:dyDescent="0.2">
      <c r="A269" s="89" t="s">
        <v>252</v>
      </c>
    </row>
    <row r="270" spans="1:1" s="89" customFormat="1" x14ac:dyDescent="0.2">
      <c r="A270" s="89" t="s">
        <v>253</v>
      </c>
    </row>
    <row r="271" spans="1:1" s="89" customFormat="1" x14ac:dyDescent="0.2">
      <c r="A271" s="89" t="s">
        <v>254</v>
      </c>
    </row>
    <row r="272" spans="1:1" s="89" customFormat="1" x14ac:dyDescent="0.2">
      <c r="A272" s="89" t="s">
        <v>255</v>
      </c>
    </row>
    <row r="273" spans="1:8" s="89" customFormat="1" x14ac:dyDescent="0.2"/>
    <row r="274" spans="1:8" s="89" customFormat="1" x14ac:dyDescent="0.2"/>
    <row r="275" spans="1:8" s="89" customFormat="1" x14ac:dyDescent="0.2">
      <c r="A275" s="31" t="s">
        <v>256</v>
      </c>
      <c r="B275" s="59"/>
      <c r="C275" s="59"/>
      <c r="D275" s="60"/>
      <c r="E275" s="60"/>
      <c r="F275" s="59"/>
      <c r="G275" s="61"/>
      <c r="H275" s="59"/>
    </row>
    <row r="276" spans="1:8" s="89" customFormat="1" x14ac:dyDescent="0.2">
      <c r="A276" s="36"/>
      <c r="B276" s="59"/>
      <c r="C276" s="59"/>
      <c r="D276" s="60"/>
      <c r="E276" s="60"/>
      <c r="F276" s="59"/>
      <c r="G276" s="61"/>
      <c r="H276" s="59"/>
    </row>
    <row r="277" spans="1:8" s="89" customFormat="1" x14ac:dyDescent="0.2">
      <c r="A277" s="62"/>
      <c r="B277" s="62"/>
      <c r="C277" s="62"/>
      <c r="D277" s="40"/>
      <c r="E277" s="78" t="s">
        <v>165</v>
      </c>
      <c r="F277" s="123" t="s">
        <v>165</v>
      </c>
      <c r="G277" s="123"/>
      <c r="H277" s="36"/>
    </row>
    <row r="278" spans="1:8" s="89" customFormat="1" x14ac:dyDescent="0.2">
      <c r="A278" s="62"/>
      <c r="B278" s="62"/>
      <c r="C278" s="62"/>
      <c r="D278" s="40"/>
      <c r="E278" s="78" t="s">
        <v>164</v>
      </c>
      <c r="F278" s="123" t="s">
        <v>164</v>
      </c>
      <c r="G278" s="123"/>
      <c r="H278" s="36"/>
    </row>
    <row r="279" spans="1:8" s="89" customFormat="1" x14ac:dyDescent="0.2">
      <c r="A279" s="33"/>
      <c r="B279" s="33"/>
      <c r="C279" s="63"/>
      <c r="D279" s="64"/>
      <c r="E279" s="79">
        <v>43100</v>
      </c>
      <c r="F279" s="124">
        <v>42735</v>
      </c>
      <c r="G279" s="124"/>
      <c r="H279" s="36"/>
    </row>
    <row r="280" spans="1:8" s="89" customFormat="1" x14ac:dyDescent="0.2">
      <c r="A280" s="33"/>
      <c r="B280" s="33"/>
      <c r="C280" s="65"/>
      <c r="D280" s="66"/>
      <c r="E280" s="67"/>
      <c r="F280" s="125"/>
      <c r="G280" s="125"/>
      <c r="H280" s="36"/>
    </row>
    <row r="281" spans="1:8" s="89" customFormat="1" x14ac:dyDescent="0.2">
      <c r="A281" s="38" t="s">
        <v>183</v>
      </c>
      <c r="B281" s="38"/>
      <c r="C281" s="80"/>
      <c r="D281" s="80"/>
      <c r="E281" s="80">
        <v>89565</v>
      </c>
      <c r="F281" s="126">
        <v>76061</v>
      </c>
      <c r="G281" s="126"/>
      <c r="H281" s="36"/>
    </row>
    <row r="282" spans="1:8" s="89" customFormat="1" x14ac:dyDescent="0.2">
      <c r="A282" s="68" t="s">
        <v>184</v>
      </c>
      <c r="B282" s="68"/>
      <c r="C282" s="68"/>
      <c r="D282" s="68"/>
      <c r="E282" s="68">
        <v>-89574</v>
      </c>
      <c r="F282" s="128">
        <v>-79162</v>
      </c>
      <c r="G282" s="128"/>
      <c r="H282" s="36"/>
    </row>
    <row r="283" spans="1:8" s="89" customFormat="1" x14ac:dyDescent="0.2">
      <c r="A283" s="62" t="s">
        <v>185</v>
      </c>
      <c r="B283" s="62"/>
      <c r="C283" s="62"/>
      <c r="D283" s="62"/>
      <c r="E283" s="62">
        <v>-10</v>
      </c>
      <c r="F283" s="129">
        <f>SUM(F281:G282)</f>
        <v>-3101</v>
      </c>
      <c r="G283" s="129"/>
      <c r="H283" s="36"/>
    </row>
    <row r="284" spans="1:8" s="89" customFormat="1" x14ac:dyDescent="0.2">
      <c r="A284" s="68" t="s">
        <v>120</v>
      </c>
      <c r="B284" s="68"/>
      <c r="C284" s="68"/>
      <c r="D284" s="68"/>
      <c r="E284" s="68">
        <f>+E283*14.1%</f>
        <v>-1.41</v>
      </c>
      <c r="F284" s="128">
        <v>-437.24099999999999</v>
      </c>
      <c r="G284" s="128"/>
      <c r="H284" s="36"/>
    </row>
    <row r="285" spans="1:8" s="89" customFormat="1" x14ac:dyDescent="0.2">
      <c r="A285" s="38" t="s">
        <v>186</v>
      </c>
      <c r="B285" s="38"/>
      <c r="C285" s="62"/>
      <c r="D285" s="62"/>
      <c r="E285" s="62">
        <f>+E283+E284</f>
        <v>-11.41</v>
      </c>
      <c r="F285" s="129">
        <f>SUM(F283:G284)</f>
        <v>-3538.241</v>
      </c>
      <c r="G285" s="129"/>
      <c r="H285" s="36"/>
    </row>
    <row r="286" spans="1:8" s="89" customFormat="1" x14ac:dyDescent="0.2">
      <c r="A286" s="38" t="s">
        <v>163</v>
      </c>
      <c r="B286" s="38"/>
      <c r="C286" s="68"/>
      <c r="D286" s="68"/>
      <c r="E286" s="68">
        <v>0</v>
      </c>
      <c r="F286" s="128">
        <v>0</v>
      </c>
      <c r="G286" s="128"/>
      <c r="H286" s="36"/>
    </row>
    <row r="287" spans="1:8" s="89" customFormat="1" x14ac:dyDescent="0.2">
      <c r="A287" s="69" t="s">
        <v>190</v>
      </c>
      <c r="B287" s="69"/>
      <c r="C287" s="69"/>
      <c r="D287" s="69"/>
      <c r="E287" s="69">
        <f>+E285+E286</f>
        <v>-11.41</v>
      </c>
      <c r="F287" s="127">
        <f>SUM(F285:G286)</f>
        <v>-3538.241</v>
      </c>
      <c r="G287" s="127"/>
      <c r="H287" s="36"/>
    </row>
    <row r="288" spans="1:8" s="89" customFormat="1" x14ac:dyDescent="0.2">
      <c r="A288" s="62" t="s">
        <v>191</v>
      </c>
      <c r="B288" s="62"/>
      <c r="C288" s="62"/>
      <c r="D288" s="62"/>
      <c r="E288" s="62">
        <f>+E287/114.1*14.1</f>
        <v>-1.4100000000000001</v>
      </c>
      <c r="F288" s="80"/>
      <c r="G288" s="80">
        <f>+F287/114.1*14.1</f>
        <v>-437.24099999999999</v>
      </c>
      <c r="H288" s="36"/>
    </row>
    <row r="289" spans="1:8" s="89" customFormat="1" x14ac:dyDescent="0.2">
      <c r="A289" s="68" t="s">
        <v>192</v>
      </c>
      <c r="B289" s="68"/>
      <c r="C289" s="68"/>
      <c r="D289" s="68"/>
      <c r="E289" s="68">
        <f>+E287-E288</f>
        <v>-10</v>
      </c>
      <c r="F289" s="81"/>
      <c r="G289" s="81">
        <f>+F287-G288</f>
        <v>-3101</v>
      </c>
      <c r="H289" s="36"/>
    </row>
    <row r="290" spans="1:8" s="89" customFormat="1" x14ac:dyDescent="0.2">
      <c r="A290" s="62"/>
      <c r="B290" s="62"/>
      <c r="C290" s="62"/>
      <c r="D290" s="62"/>
      <c r="E290" s="62"/>
      <c r="F290" s="80"/>
      <c r="G290" s="80"/>
      <c r="H290" s="36"/>
    </row>
    <row r="291" spans="1:8" s="89" customFormat="1" x14ac:dyDescent="0.2">
      <c r="A291" s="62"/>
      <c r="B291" s="62"/>
      <c r="C291" s="62"/>
      <c r="D291" s="62"/>
      <c r="E291" s="62"/>
      <c r="F291" s="80"/>
      <c r="G291" s="80"/>
      <c r="H291" s="36"/>
    </row>
    <row r="292" spans="1:8" s="89" customFormat="1" x14ac:dyDescent="0.2">
      <c r="A292" s="33" t="s">
        <v>162</v>
      </c>
      <c r="B292" s="33"/>
      <c r="C292" s="38"/>
      <c r="D292" s="38"/>
      <c r="E292" s="33">
        <v>2017</v>
      </c>
      <c r="F292" s="33"/>
      <c r="G292" s="33">
        <v>2016</v>
      </c>
      <c r="H292" s="59"/>
    </row>
    <row r="293" spans="1:8" s="89" customFormat="1" x14ac:dyDescent="0.2">
      <c r="A293" s="38" t="s">
        <v>148</v>
      </c>
      <c r="B293" s="38"/>
      <c r="C293" s="38"/>
      <c r="D293" s="38"/>
      <c r="E293" s="41">
        <v>2.4E-2</v>
      </c>
      <c r="F293" s="41"/>
      <c r="G293" s="41">
        <v>2.5999999999999999E-2</v>
      </c>
      <c r="H293" s="59"/>
    </row>
    <row r="294" spans="1:8" s="89" customFormat="1" x14ac:dyDescent="0.2">
      <c r="A294" s="38" t="s">
        <v>161</v>
      </c>
      <c r="B294" s="38"/>
      <c r="C294" s="38"/>
      <c r="D294" s="38"/>
      <c r="E294" s="41">
        <v>2.5000000000000001E-2</v>
      </c>
      <c r="F294" s="41"/>
      <c r="G294" s="41">
        <v>2.5000000000000001E-2</v>
      </c>
      <c r="H294" s="59"/>
    </row>
    <row r="295" spans="1:8" s="89" customFormat="1" x14ac:dyDescent="0.2">
      <c r="A295" s="38" t="s">
        <v>160</v>
      </c>
      <c r="B295" s="38"/>
      <c r="C295" s="38"/>
      <c r="D295" s="38"/>
      <c r="E295" s="41">
        <v>2.2499999999999999E-2</v>
      </c>
      <c r="F295" s="41"/>
      <c r="G295" s="41">
        <v>2.2499999999999999E-2</v>
      </c>
      <c r="H295" s="59"/>
    </row>
    <row r="296" spans="1:8" s="89" customFormat="1" x14ac:dyDescent="0.2">
      <c r="A296" s="38" t="s">
        <v>159</v>
      </c>
      <c r="B296" s="38"/>
      <c r="C296" s="38"/>
      <c r="D296" s="38"/>
      <c r="E296" s="41">
        <v>4.1000000000000002E-2</v>
      </c>
      <c r="F296" s="41"/>
      <c r="G296" s="41">
        <v>3.5999999999999997E-2</v>
      </c>
      <c r="H296" s="1"/>
    </row>
    <row r="297" spans="1:8" s="89" customFormat="1" x14ac:dyDescent="0.2">
      <c r="A297" s="38" t="s">
        <v>158</v>
      </c>
      <c r="B297" s="38"/>
      <c r="C297" s="38"/>
      <c r="D297" s="38"/>
      <c r="E297" s="41">
        <v>1.4999999999999999E-2</v>
      </c>
      <c r="F297" s="41"/>
      <c r="G297" s="41">
        <v>1.4999999999999999E-2</v>
      </c>
      <c r="H297" s="1"/>
    </row>
    <row r="298" spans="1:8" s="89" customFormat="1" x14ac:dyDescent="0.2">
      <c r="A298" s="38"/>
      <c r="B298" s="38"/>
      <c r="C298" s="38"/>
      <c r="D298" s="38"/>
      <c r="E298" s="41"/>
      <c r="F298" s="41"/>
      <c r="G298" s="3"/>
      <c r="H298" s="1"/>
    </row>
    <row r="299" spans="1:8" s="89" customFormat="1" x14ac:dyDescent="0.2">
      <c r="A299" s="52" t="s">
        <v>157</v>
      </c>
      <c r="B299" s="38"/>
      <c r="C299" s="38"/>
      <c r="D299" s="38"/>
      <c r="E299" s="41"/>
      <c r="F299" s="41"/>
      <c r="G299" s="3"/>
      <c r="H299" s="1"/>
    </row>
    <row r="300" spans="1:8" s="89" customFormat="1" x14ac:dyDescent="0.2">
      <c r="A300" s="52" t="s">
        <v>156</v>
      </c>
      <c r="B300" s="62"/>
      <c r="C300" s="62"/>
      <c r="D300" s="62"/>
      <c r="E300" s="62"/>
      <c r="F300" s="62"/>
      <c r="G300" s="3"/>
      <c r="H300" s="59"/>
    </row>
    <row r="301" spans="1:8" s="89" customFormat="1" x14ac:dyDescent="0.2">
      <c r="A301" s="52"/>
      <c r="B301" s="62"/>
      <c r="C301" s="62"/>
      <c r="D301" s="62"/>
      <c r="E301" s="62"/>
      <c r="F301" s="62"/>
      <c r="G301" s="3"/>
      <c r="H301" s="59"/>
    </row>
    <row r="302" spans="1:8" s="89" customFormat="1" x14ac:dyDescent="0.2">
      <c r="A302" s="70" t="s">
        <v>193</v>
      </c>
      <c r="B302" s="70"/>
      <c r="C302" s="70"/>
      <c r="D302" s="71"/>
      <c r="E302" s="72"/>
      <c r="F302" s="30">
        <v>2017</v>
      </c>
      <c r="G302" s="1">
        <v>2016</v>
      </c>
      <c r="H302" s="72"/>
    </row>
    <row r="303" spans="1:8" s="89" customFormat="1" x14ac:dyDescent="0.2">
      <c r="A303" s="70"/>
      <c r="B303" s="70"/>
      <c r="C303" s="70"/>
      <c r="D303" s="71"/>
      <c r="E303" s="72"/>
      <c r="F303" s="30"/>
      <c r="G303" s="1"/>
      <c r="H303" s="72"/>
    </row>
    <row r="304" spans="1:8" s="89" customFormat="1" x14ac:dyDescent="0.2">
      <c r="A304" s="62" t="s">
        <v>194</v>
      </c>
      <c r="B304" s="62"/>
      <c r="C304" s="62"/>
      <c r="D304" s="40"/>
      <c r="E304" s="59"/>
      <c r="F304" s="73">
        <v>4816</v>
      </c>
      <c r="G304" s="73">
        <v>5636</v>
      </c>
      <c r="H304" s="59"/>
    </row>
    <row r="305" spans="1:15" s="89" customFormat="1" x14ac:dyDescent="0.2">
      <c r="A305" s="62" t="s">
        <v>257</v>
      </c>
      <c r="B305" s="62"/>
      <c r="C305" s="62"/>
      <c r="D305" s="40"/>
      <c r="E305" s="59"/>
      <c r="F305" s="73">
        <v>-168</v>
      </c>
      <c r="G305" s="73">
        <v>94</v>
      </c>
      <c r="H305" s="59"/>
    </row>
    <row r="306" spans="1:15" s="89" customFormat="1" x14ac:dyDescent="0.2">
      <c r="A306" s="62" t="s">
        <v>258</v>
      </c>
      <c r="B306" s="62"/>
      <c r="C306" s="62"/>
      <c r="D306" s="40"/>
      <c r="E306" s="59"/>
      <c r="F306" s="73">
        <v>3091</v>
      </c>
      <c r="G306" s="73">
        <v>-3101</v>
      </c>
      <c r="H306" s="59"/>
    </row>
    <row r="307" spans="1:15" s="89" customFormat="1" x14ac:dyDescent="0.2">
      <c r="A307" s="62" t="s">
        <v>259</v>
      </c>
      <c r="B307" s="62"/>
      <c r="C307" s="62"/>
      <c r="D307" s="40"/>
      <c r="E307" s="59"/>
      <c r="F307" s="73">
        <v>0</v>
      </c>
      <c r="G307" s="73">
        <v>2223</v>
      </c>
      <c r="H307" s="59"/>
    </row>
    <row r="308" spans="1:15" s="89" customFormat="1" x14ac:dyDescent="0.2">
      <c r="A308" s="62" t="s">
        <v>181</v>
      </c>
      <c r="B308" s="62"/>
      <c r="C308" s="62"/>
      <c r="D308" s="40"/>
      <c r="E308" s="59"/>
      <c r="F308" s="62">
        <v>-748</v>
      </c>
      <c r="G308" s="62">
        <v>-832</v>
      </c>
      <c r="H308" s="59"/>
    </row>
    <row r="309" spans="1:15" s="89" customFormat="1" x14ac:dyDescent="0.2">
      <c r="A309" s="62" t="s">
        <v>182</v>
      </c>
      <c r="B309" s="62"/>
      <c r="C309" s="62"/>
      <c r="D309" s="40"/>
      <c r="E309" s="59"/>
      <c r="F309" s="74">
        <v>9</v>
      </c>
      <c r="G309" s="74">
        <v>83</v>
      </c>
      <c r="H309" s="59"/>
    </row>
    <row r="310" spans="1:15" s="89" customFormat="1" x14ac:dyDescent="0.2">
      <c r="A310" s="62" t="s">
        <v>195</v>
      </c>
      <c r="B310" s="62"/>
      <c r="C310" s="62"/>
      <c r="D310" s="40"/>
      <c r="E310" s="59"/>
      <c r="F310" s="75">
        <f>SUM(F304:F309)-1</f>
        <v>6999</v>
      </c>
      <c r="G310" s="75">
        <f>SUM(G304:G309)</f>
        <v>4103</v>
      </c>
      <c r="H310" s="59"/>
    </row>
    <row r="311" spans="1:15" s="89" customFormat="1" x14ac:dyDescent="0.2">
      <c r="A311" s="62"/>
      <c r="B311" s="62"/>
      <c r="C311" s="62"/>
      <c r="D311" s="40"/>
      <c r="E311" s="59"/>
      <c r="F311" s="73"/>
      <c r="G311" s="73"/>
      <c r="H311" s="59"/>
    </row>
    <row r="312" spans="1:15" s="89" customFormat="1" x14ac:dyDescent="0.2">
      <c r="A312" s="62"/>
      <c r="B312" s="62"/>
      <c r="C312" s="62"/>
      <c r="D312" s="40"/>
      <c r="E312" s="59"/>
      <c r="F312" s="73"/>
      <c r="G312" s="73"/>
      <c r="H312" s="59"/>
    </row>
    <row r="313" spans="1:15" x14ac:dyDescent="0.2">
      <c r="A313" s="1" t="s">
        <v>94</v>
      </c>
      <c r="B313" s="1"/>
      <c r="E313" s="5"/>
      <c r="F313" s="5"/>
      <c r="G313" s="1"/>
      <c r="J313" s="38"/>
      <c r="K313" s="38"/>
      <c r="L313" s="33"/>
      <c r="N313" s="38"/>
      <c r="O313" s="41"/>
    </row>
    <row r="314" spans="1:15" ht="22.5" x14ac:dyDescent="0.2">
      <c r="A314" s="90"/>
      <c r="B314" s="20" t="s">
        <v>211</v>
      </c>
      <c r="C314" s="20" t="s">
        <v>136</v>
      </c>
      <c r="D314" s="25" t="s">
        <v>95</v>
      </c>
      <c r="E314" s="25" t="s">
        <v>217</v>
      </c>
      <c r="F314" s="20" t="s">
        <v>155</v>
      </c>
      <c r="G314" s="20" t="s">
        <v>24</v>
      </c>
      <c r="H314" s="25" t="s">
        <v>167</v>
      </c>
      <c r="I314" s="25" t="s">
        <v>122</v>
      </c>
      <c r="J314" s="25" t="s">
        <v>135</v>
      </c>
      <c r="K314" s="25" t="s">
        <v>17</v>
      </c>
      <c r="L314" s="33"/>
      <c r="N314" s="38"/>
      <c r="O314" s="41"/>
    </row>
    <row r="315" spans="1:15" x14ac:dyDescent="0.2">
      <c r="A315" s="91"/>
      <c r="B315" s="91"/>
      <c r="C315" s="21"/>
      <c r="D315" s="21"/>
      <c r="E315" s="21"/>
      <c r="F315" s="21"/>
      <c r="G315" s="21"/>
      <c r="H315" s="21"/>
      <c r="I315" s="21"/>
      <c r="J315" s="38"/>
      <c r="K315" s="38"/>
      <c r="L315" s="33"/>
      <c r="N315" s="38"/>
      <c r="O315" s="41"/>
    </row>
    <row r="316" spans="1:15" x14ac:dyDescent="0.2">
      <c r="A316" s="91" t="s">
        <v>295</v>
      </c>
      <c r="B316" s="22">
        <v>13484</v>
      </c>
      <c r="C316" s="22">
        <f>18061+5000+32908</f>
        <v>55969</v>
      </c>
      <c r="D316" s="22">
        <v>2403</v>
      </c>
      <c r="E316" s="22">
        <v>32985</v>
      </c>
      <c r="F316" s="22">
        <f>37758-31432</f>
        <v>6326</v>
      </c>
      <c r="G316" s="22">
        <v>13002</v>
      </c>
      <c r="H316" s="22">
        <v>26545</v>
      </c>
      <c r="I316" s="26">
        <v>1305</v>
      </c>
      <c r="J316" s="26">
        <f>408+615-1</f>
        <v>1022</v>
      </c>
      <c r="K316" s="22">
        <f>SUM(B316:J316)</f>
        <v>153041</v>
      </c>
      <c r="L316" s="33"/>
      <c r="N316" s="38"/>
      <c r="O316" s="92"/>
    </row>
    <row r="317" spans="1:15" x14ac:dyDescent="0.2">
      <c r="A317" s="91" t="s">
        <v>96</v>
      </c>
      <c r="B317" s="22"/>
      <c r="C317" s="22"/>
      <c r="D317" s="22"/>
      <c r="E317" s="22"/>
      <c r="F317" s="22">
        <v>893</v>
      </c>
      <c r="G317" s="22">
        <v>495</v>
      </c>
      <c r="H317" s="22">
        <v>2963</v>
      </c>
      <c r="I317" s="22">
        <v>495</v>
      </c>
      <c r="J317" s="22">
        <v>597</v>
      </c>
      <c r="K317" s="22">
        <f t="shared" ref="K317:K319" si="0">SUM(B317:J317)</f>
        <v>5443</v>
      </c>
      <c r="L317" s="33"/>
      <c r="N317" s="38"/>
      <c r="O317" s="92"/>
    </row>
    <row r="318" spans="1:15" x14ac:dyDescent="0.2">
      <c r="A318" s="91" t="s">
        <v>176</v>
      </c>
      <c r="B318" s="93"/>
      <c r="C318" s="94"/>
      <c r="D318" s="94"/>
      <c r="E318" s="94"/>
      <c r="F318" s="94"/>
      <c r="G318" s="94"/>
      <c r="H318" s="94">
        <v>626</v>
      </c>
      <c r="I318" s="95"/>
      <c r="J318" s="96"/>
      <c r="K318" s="96">
        <f t="shared" si="0"/>
        <v>626</v>
      </c>
      <c r="L318" s="33"/>
      <c r="M318" s="3"/>
      <c r="N318" s="38"/>
      <c r="O318" s="92"/>
    </row>
    <row r="319" spans="1:15" x14ac:dyDescent="0.2">
      <c r="A319" s="91" t="s">
        <v>296</v>
      </c>
      <c r="B319" s="22">
        <f>B316+B317-B318</f>
        <v>13484</v>
      </c>
      <c r="C319" s="22">
        <f>C316+C317-C318</f>
        <v>55969</v>
      </c>
      <c r="D319" s="22">
        <f t="shared" ref="D319" si="1">D316+D317-D318</f>
        <v>2403</v>
      </c>
      <c r="E319" s="22">
        <f t="shared" ref="E319:I319" si="2">E316+E317-E318</f>
        <v>32985</v>
      </c>
      <c r="F319" s="22">
        <f t="shared" si="2"/>
        <v>7219</v>
      </c>
      <c r="G319" s="22">
        <f t="shared" si="2"/>
        <v>13497</v>
      </c>
      <c r="H319" s="22">
        <f>H316+H317-H318-1</f>
        <v>28881</v>
      </c>
      <c r="I319" s="22">
        <f t="shared" si="2"/>
        <v>1800</v>
      </c>
      <c r="J319" s="22">
        <f>J316+J317-J318+1</f>
        <v>1620</v>
      </c>
      <c r="K319" s="22">
        <f t="shared" si="0"/>
        <v>157858</v>
      </c>
      <c r="L319" s="33"/>
      <c r="M319" s="3"/>
      <c r="N319" s="38"/>
      <c r="O319" s="92"/>
    </row>
    <row r="320" spans="1:15" x14ac:dyDescent="0.2">
      <c r="A320" s="91"/>
      <c r="B320" s="91"/>
      <c r="C320" s="22"/>
      <c r="D320" s="22"/>
      <c r="E320" s="22"/>
      <c r="F320" s="22"/>
      <c r="G320" s="22"/>
      <c r="H320" s="22"/>
      <c r="I320" s="22"/>
      <c r="J320" s="38"/>
      <c r="K320" s="22"/>
      <c r="L320" s="33"/>
      <c r="M320" s="3"/>
      <c r="N320" s="38"/>
      <c r="O320" s="92"/>
    </row>
    <row r="321" spans="1:15" x14ac:dyDescent="0.2">
      <c r="A321" s="91"/>
      <c r="B321" s="91"/>
      <c r="C321" s="22"/>
      <c r="D321" s="22"/>
      <c r="E321" s="22"/>
      <c r="F321" s="22"/>
      <c r="G321" s="22"/>
      <c r="H321" s="22"/>
      <c r="I321" s="22"/>
      <c r="J321" s="38"/>
      <c r="K321" s="22"/>
      <c r="L321" s="33"/>
      <c r="M321" s="3"/>
      <c r="N321" s="38"/>
      <c r="O321" s="92"/>
    </row>
    <row r="322" spans="1:15" x14ac:dyDescent="0.2">
      <c r="A322" s="91" t="s">
        <v>297</v>
      </c>
      <c r="B322" s="97">
        <v>2685</v>
      </c>
      <c r="C322" s="97">
        <v>19271</v>
      </c>
      <c r="D322" s="97">
        <v>2403</v>
      </c>
      <c r="E322" s="97">
        <v>4844</v>
      </c>
      <c r="F322" s="97">
        <v>1562</v>
      </c>
      <c r="G322" s="97">
        <v>7134</v>
      </c>
      <c r="H322" s="97">
        <v>0</v>
      </c>
      <c r="I322" s="22">
        <v>705</v>
      </c>
      <c r="J322" s="22">
        <v>681</v>
      </c>
      <c r="K322" s="22">
        <f>SUM(B322:J322)</f>
        <v>39285</v>
      </c>
      <c r="M322" s="3"/>
    </row>
    <row r="323" spans="1:15" x14ac:dyDescent="0.2">
      <c r="A323" s="91" t="s">
        <v>177</v>
      </c>
      <c r="B323" s="91"/>
      <c r="C323" s="97"/>
      <c r="D323" s="97"/>
      <c r="E323" s="97"/>
      <c r="F323" s="97"/>
      <c r="G323" s="97"/>
      <c r="H323" s="97"/>
      <c r="I323" s="22"/>
      <c r="J323" s="22"/>
      <c r="K323" s="22">
        <f t="shared" ref="K323:K325" si="3">SUM(B323:J323)</f>
        <v>0</v>
      </c>
      <c r="M323" s="3"/>
    </row>
    <row r="324" spans="1:15" x14ac:dyDescent="0.2">
      <c r="A324" s="91" t="s">
        <v>298</v>
      </c>
      <c r="B324" s="91">
        <v>2700</v>
      </c>
      <c r="C324" s="97">
        <v>28404</v>
      </c>
      <c r="D324" s="97"/>
      <c r="E324" s="97"/>
      <c r="F324" s="97"/>
      <c r="G324" s="97"/>
      <c r="H324" s="97"/>
      <c r="I324" s="22"/>
      <c r="J324" s="22"/>
      <c r="K324" s="22">
        <f t="shared" si="3"/>
        <v>31104</v>
      </c>
      <c r="M324" s="3"/>
    </row>
    <row r="325" spans="1:15" x14ac:dyDescent="0.2">
      <c r="A325" s="91" t="s">
        <v>299</v>
      </c>
      <c r="B325" s="94">
        <f>+B322+B324+B328</f>
        <v>6072</v>
      </c>
      <c r="C325" s="94">
        <f>+C322+C330+C324</f>
        <v>47770</v>
      </c>
      <c r="D325" s="94">
        <f t="shared" ref="D325" si="4">+D322+D330</f>
        <v>2403</v>
      </c>
      <c r="E325" s="94">
        <f t="shared" ref="E325:F325" si="5">+E322+E330</f>
        <v>6605</v>
      </c>
      <c r="F325" s="94">
        <f t="shared" si="5"/>
        <v>1886</v>
      </c>
      <c r="G325" s="94">
        <f>G322-G323+G330</f>
        <v>8290</v>
      </c>
      <c r="H325" s="94">
        <f>H322-H323+H330</f>
        <v>0</v>
      </c>
      <c r="I325" s="94">
        <f>I322-I323+I330</f>
        <v>918</v>
      </c>
      <c r="J325" s="94">
        <f>+J322+J330</f>
        <v>730</v>
      </c>
      <c r="K325" s="94">
        <f t="shared" si="3"/>
        <v>74674</v>
      </c>
      <c r="M325" s="3"/>
    </row>
    <row r="326" spans="1:15" x14ac:dyDescent="0.2">
      <c r="A326" s="91" t="s">
        <v>300</v>
      </c>
      <c r="B326" s="94">
        <f>B319-B325</f>
        <v>7412</v>
      </c>
      <c r="C326" s="94">
        <f>C319-C325</f>
        <v>8199</v>
      </c>
      <c r="D326" s="94">
        <f t="shared" ref="D326" si="6">D319-D325</f>
        <v>0</v>
      </c>
      <c r="E326" s="94">
        <f t="shared" ref="E326" si="7">E319-E325</f>
        <v>26380</v>
      </c>
      <c r="F326" s="94">
        <f>F319-F325</f>
        <v>5333</v>
      </c>
      <c r="G326" s="94">
        <f>G319-G325-1</f>
        <v>5206</v>
      </c>
      <c r="H326" s="94">
        <f>H319-H325</f>
        <v>28881</v>
      </c>
      <c r="I326" s="94">
        <f>I319-I325-1</f>
        <v>881</v>
      </c>
      <c r="J326" s="94">
        <f>J319-J325</f>
        <v>890</v>
      </c>
      <c r="K326" s="94">
        <f>SUM(B326:J326)+1</f>
        <v>83183</v>
      </c>
      <c r="M326" s="3"/>
    </row>
    <row r="327" spans="1:15" x14ac:dyDescent="0.2">
      <c r="A327" s="91"/>
      <c r="B327" s="91"/>
      <c r="C327" s="22"/>
      <c r="D327" s="22"/>
      <c r="E327" s="22"/>
      <c r="F327" s="22"/>
      <c r="G327" s="22"/>
      <c r="H327" s="22"/>
      <c r="I327" s="21"/>
      <c r="J327" s="21"/>
      <c r="K327" s="22"/>
      <c r="M327" s="3"/>
    </row>
    <row r="328" spans="1:15" x14ac:dyDescent="0.2">
      <c r="A328" s="91" t="s">
        <v>97</v>
      </c>
      <c r="B328" s="91">
        <v>687</v>
      </c>
      <c r="C328" s="97">
        <f>50+45</f>
        <v>95</v>
      </c>
      <c r="D328" s="97">
        <v>0</v>
      </c>
      <c r="E328" s="97">
        <v>1761</v>
      </c>
      <c r="F328" s="97">
        <v>324</v>
      </c>
      <c r="G328" s="97">
        <v>1156</v>
      </c>
      <c r="H328" s="97">
        <v>0</v>
      </c>
      <c r="I328" s="98">
        <v>213</v>
      </c>
      <c r="J328" s="97">
        <v>49</v>
      </c>
      <c r="K328" s="22">
        <f>SUM(B328:J328)+1</f>
        <v>4286</v>
      </c>
      <c r="M328" s="3"/>
    </row>
    <row r="329" spans="1:15" x14ac:dyDescent="0.2">
      <c r="A329" s="91" t="s">
        <v>218</v>
      </c>
      <c r="B329" s="91"/>
      <c r="C329" s="97"/>
      <c r="D329" s="97"/>
      <c r="E329" s="97"/>
      <c r="F329" s="97"/>
      <c r="G329" s="97"/>
      <c r="H329" s="97"/>
      <c r="I329" s="98"/>
      <c r="J329" s="97"/>
      <c r="K329" s="22"/>
      <c r="M329" s="3"/>
    </row>
    <row r="330" spans="1:15" x14ac:dyDescent="0.2">
      <c r="A330" s="91" t="s">
        <v>144</v>
      </c>
      <c r="B330" s="99">
        <f t="shared" ref="B330:J330" si="8">SUM(B328:B329)</f>
        <v>687</v>
      </c>
      <c r="C330" s="99">
        <f t="shared" si="8"/>
        <v>95</v>
      </c>
      <c r="D330" s="99">
        <f t="shared" si="8"/>
        <v>0</v>
      </c>
      <c r="E330" s="99">
        <f t="shared" si="8"/>
        <v>1761</v>
      </c>
      <c r="F330" s="99">
        <f t="shared" si="8"/>
        <v>324</v>
      </c>
      <c r="G330" s="99">
        <f t="shared" si="8"/>
        <v>1156</v>
      </c>
      <c r="H330" s="99">
        <f t="shared" si="8"/>
        <v>0</v>
      </c>
      <c r="I330" s="99">
        <f t="shared" si="8"/>
        <v>213</v>
      </c>
      <c r="J330" s="99">
        <f t="shared" si="8"/>
        <v>49</v>
      </c>
      <c r="K330" s="99">
        <f>SUM(B330:J330)-1</f>
        <v>4284</v>
      </c>
      <c r="M330" s="3"/>
    </row>
    <row r="331" spans="1:15" x14ac:dyDescent="0.2">
      <c r="A331" s="91" t="s">
        <v>98</v>
      </c>
      <c r="B331" s="91"/>
      <c r="C331" s="100" t="s">
        <v>99</v>
      </c>
      <c r="D331" s="100"/>
      <c r="E331" s="100"/>
      <c r="F331" s="100" t="s">
        <v>220</v>
      </c>
      <c r="G331" s="101" t="s">
        <v>260</v>
      </c>
      <c r="H331" s="102"/>
      <c r="I331" s="103" t="s">
        <v>261</v>
      </c>
      <c r="J331" s="103" t="s">
        <v>264</v>
      </c>
    </row>
    <row r="332" spans="1:15" x14ac:dyDescent="0.2">
      <c r="A332" s="91"/>
      <c r="B332" s="91"/>
      <c r="C332" s="100"/>
      <c r="D332" s="100"/>
      <c r="E332" s="100"/>
      <c r="F332" s="100"/>
      <c r="G332" s="102"/>
      <c r="H332" s="104"/>
      <c r="I332" s="105"/>
      <c r="J332" s="105"/>
    </row>
    <row r="333" spans="1:15" x14ac:dyDescent="0.2">
      <c r="A333" s="91" t="s">
        <v>139</v>
      </c>
      <c r="B333" s="21"/>
      <c r="C333" s="104" t="s">
        <v>140</v>
      </c>
      <c r="D333" s="104"/>
      <c r="E333" s="104"/>
      <c r="F333" s="104" t="s">
        <v>221</v>
      </c>
      <c r="G333" s="102" t="s">
        <v>262</v>
      </c>
      <c r="H333" s="104" t="s">
        <v>143</v>
      </c>
      <c r="I333" s="104" t="s">
        <v>228</v>
      </c>
      <c r="J333" s="105" t="s">
        <v>223</v>
      </c>
    </row>
    <row r="334" spans="1:15" x14ac:dyDescent="0.2">
      <c r="A334" s="91" t="s">
        <v>141</v>
      </c>
      <c r="B334" s="21" t="s">
        <v>212</v>
      </c>
      <c r="C334" s="104" t="s">
        <v>142</v>
      </c>
      <c r="D334" s="104"/>
      <c r="E334" s="104" t="s">
        <v>212</v>
      </c>
      <c r="F334" s="104" t="s">
        <v>142</v>
      </c>
      <c r="G334" s="102" t="s">
        <v>142</v>
      </c>
      <c r="H334" s="104" t="s">
        <v>143</v>
      </c>
      <c r="I334" s="105" t="s">
        <v>142</v>
      </c>
      <c r="J334" s="105" t="s">
        <v>142</v>
      </c>
    </row>
    <row r="335" spans="1:15" x14ac:dyDescent="0.2">
      <c r="E335" s="76"/>
    </row>
    <row r="336" spans="1:15" x14ac:dyDescent="0.2">
      <c r="A336" s="13" t="s">
        <v>227</v>
      </c>
      <c r="B336" s="13"/>
      <c r="C336" s="13"/>
      <c r="E336" s="76"/>
    </row>
    <row r="337" spans="1:12" x14ac:dyDescent="0.2">
      <c r="A337" s="13"/>
      <c r="B337" s="13"/>
      <c r="C337" s="13"/>
      <c r="E337" s="76"/>
    </row>
    <row r="338" spans="1:12" x14ac:dyDescent="0.2">
      <c r="A338" s="15" t="s">
        <v>265</v>
      </c>
      <c r="B338" s="15"/>
      <c r="C338" s="13"/>
      <c r="E338" s="76"/>
    </row>
    <row r="339" spans="1:12" x14ac:dyDescent="0.2">
      <c r="A339" s="15" t="s">
        <v>234</v>
      </c>
      <c r="B339" s="15"/>
      <c r="C339" s="13"/>
      <c r="E339" s="76"/>
    </row>
    <row r="340" spans="1:12" x14ac:dyDescent="0.2">
      <c r="A340" s="15" t="s">
        <v>222</v>
      </c>
      <c r="B340" s="15"/>
      <c r="C340" s="13"/>
      <c r="E340" s="76"/>
    </row>
    <row r="341" spans="1:12" x14ac:dyDescent="0.2">
      <c r="A341" s="15" t="s">
        <v>266</v>
      </c>
      <c r="B341" s="15"/>
      <c r="C341" s="13"/>
      <c r="E341" s="76"/>
    </row>
    <row r="342" spans="1:12" x14ac:dyDescent="0.2">
      <c r="A342" s="15" t="s">
        <v>225</v>
      </c>
      <c r="B342" s="15"/>
      <c r="C342" s="13"/>
      <c r="E342" s="76"/>
    </row>
    <row r="343" spans="1:12" x14ac:dyDescent="0.2">
      <c r="A343" s="15"/>
      <c r="B343" s="15"/>
      <c r="C343" s="13"/>
      <c r="E343" s="76"/>
    </row>
    <row r="344" spans="1:12" x14ac:dyDescent="0.2">
      <c r="A344" s="32" t="s">
        <v>123</v>
      </c>
      <c r="B344" s="32"/>
      <c r="E344" s="76"/>
    </row>
    <row r="345" spans="1:12" x14ac:dyDescent="0.2">
      <c r="A345" s="13" t="s">
        <v>279</v>
      </c>
      <c r="B345" s="13"/>
      <c r="E345" s="76"/>
      <c r="L345" s="88"/>
    </row>
    <row r="346" spans="1:12" x14ac:dyDescent="0.2">
      <c r="A346" s="13"/>
      <c r="B346" s="13"/>
      <c r="E346" s="76"/>
    </row>
    <row r="347" spans="1:12" x14ac:dyDescent="0.2">
      <c r="A347" s="13"/>
      <c r="B347" s="13"/>
      <c r="E347" s="76"/>
    </row>
    <row r="348" spans="1:12" x14ac:dyDescent="0.2">
      <c r="A348" s="1" t="s">
        <v>124</v>
      </c>
      <c r="B348" s="1"/>
      <c r="E348" s="76"/>
    </row>
    <row r="349" spans="1:12" x14ac:dyDescent="0.2">
      <c r="A349" s="15" t="s">
        <v>301</v>
      </c>
      <c r="B349" s="15"/>
      <c r="E349" s="76"/>
    </row>
    <row r="350" spans="1:12" x14ac:dyDescent="0.2">
      <c r="A350" s="15" t="s">
        <v>175</v>
      </c>
      <c r="B350" s="15"/>
      <c r="E350" s="76"/>
    </row>
    <row r="351" spans="1:12" x14ac:dyDescent="0.2">
      <c r="A351" s="15" t="s">
        <v>129</v>
      </c>
      <c r="B351" s="15"/>
      <c r="E351" s="76"/>
    </row>
    <row r="352" spans="1:12" x14ac:dyDescent="0.2">
      <c r="A352" s="3" t="s">
        <v>128</v>
      </c>
      <c r="E352" s="76"/>
    </row>
    <row r="353" spans="1:10" x14ac:dyDescent="0.2">
      <c r="E353" s="76"/>
    </row>
    <row r="354" spans="1:10" x14ac:dyDescent="0.2">
      <c r="E354" s="76"/>
    </row>
    <row r="355" spans="1:10" x14ac:dyDescent="0.2">
      <c r="A355" s="1" t="s">
        <v>125</v>
      </c>
      <c r="B355" s="1"/>
      <c r="E355" s="76"/>
      <c r="F355" s="3"/>
      <c r="H355" s="77"/>
    </row>
    <row r="356" spans="1:10" x14ac:dyDescent="0.2">
      <c r="A356" s="36"/>
      <c r="B356" s="36"/>
      <c r="C356" s="35" t="s">
        <v>100</v>
      </c>
      <c r="D356" s="35" t="s">
        <v>179</v>
      </c>
      <c r="E356" s="122" t="s">
        <v>180</v>
      </c>
      <c r="F356" s="122"/>
      <c r="G356" s="106" t="s">
        <v>101</v>
      </c>
      <c r="H356" s="3"/>
      <c r="I356" s="53"/>
      <c r="J356" s="8"/>
    </row>
    <row r="357" spans="1:10" ht="16.5" customHeight="1" x14ac:dyDescent="0.2">
      <c r="A357" s="3" t="s">
        <v>232</v>
      </c>
      <c r="C357" s="34">
        <v>108</v>
      </c>
      <c r="D357" s="34">
        <v>3300</v>
      </c>
      <c r="E357" s="120">
        <v>50814</v>
      </c>
      <c r="F357" s="120"/>
      <c r="G357" s="34">
        <f>SUM(C357:F357)</f>
        <v>54222</v>
      </c>
      <c r="H357" s="3"/>
      <c r="I357" s="6"/>
      <c r="J357" s="8"/>
    </row>
    <row r="358" spans="1:10" x14ac:dyDescent="0.2">
      <c r="A358" s="3" t="s">
        <v>102</v>
      </c>
      <c r="C358" s="107">
        <v>0</v>
      </c>
      <c r="D358" s="107">
        <v>0</v>
      </c>
      <c r="E358" s="120">
        <f>+E37</f>
        <v>1933</v>
      </c>
      <c r="F358" s="120"/>
      <c r="G358" s="34">
        <f>SUM(C358:F358)</f>
        <v>1933</v>
      </c>
      <c r="H358" s="6"/>
      <c r="J358" s="8"/>
    </row>
    <row r="359" spans="1:10" x14ac:dyDescent="0.2">
      <c r="A359" s="3" t="s">
        <v>280</v>
      </c>
      <c r="C359" s="34">
        <f>SUM(C357:C358)</f>
        <v>108</v>
      </c>
      <c r="D359" s="34">
        <f>SUM(D357:D358)</f>
        <v>3300</v>
      </c>
      <c r="E359" s="120">
        <f>SUM(E357:F358)</f>
        <v>52747</v>
      </c>
      <c r="F359" s="120"/>
      <c r="G359" s="34">
        <f>SUM(C359:F359)</f>
        <v>56155</v>
      </c>
      <c r="H359" s="3"/>
      <c r="J359" s="8"/>
    </row>
    <row r="360" spans="1:10" x14ac:dyDescent="0.2">
      <c r="C360" s="34"/>
      <c r="D360" s="34"/>
      <c r="E360" s="34"/>
      <c r="F360" s="3"/>
    </row>
    <row r="361" spans="1:10" x14ac:dyDescent="0.2">
      <c r="C361" s="34"/>
      <c r="D361" s="34"/>
      <c r="E361" s="34"/>
      <c r="F361" s="3"/>
    </row>
    <row r="362" spans="1:10" x14ac:dyDescent="0.2">
      <c r="A362" s="108" t="s">
        <v>126</v>
      </c>
      <c r="B362" s="108"/>
      <c r="C362" s="13"/>
      <c r="E362" s="76"/>
    </row>
    <row r="363" spans="1:10" x14ac:dyDescent="0.2">
      <c r="A363" s="15" t="s">
        <v>281</v>
      </c>
      <c r="B363" s="15"/>
      <c r="C363" s="13"/>
      <c r="E363" s="76"/>
    </row>
    <row r="364" spans="1:10" x14ac:dyDescent="0.2">
      <c r="A364" s="4"/>
      <c r="B364" s="4"/>
      <c r="C364" s="13"/>
      <c r="E364" s="76"/>
      <c r="J364" s="109"/>
    </row>
    <row r="365" spans="1:10" x14ac:dyDescent="0.2">
      <c r="C365" s="13"/>
      <c r="E365" s="1">
        <v>2016</v>
      </c>
      <c r="F365" s="110"/>
      <c r="J365" s="109"/>
    </row>
    <row r="366" spans="1:10" x14ac:dyDescent="0.2">
      <c r="A366" s="36"/>
      <c r="B366" s="36"/>
      <c r="F366" s="53"/>
    </row>
    <row r="367" spans="1:10" x14ac:dyDescent="0.2">
      <c r="A367" s="3" t="s">
        <v>302</v>
      </c>
      <c r="E367" s="6">
        <v>72</v>
      </c>
      <c r="F367" s="14"/>
      <c r="H367" s="76"/>
    </row>
    <row r="368" spans="1:10" x14ac:dyDescent="0.2">
      <c r="A368" s="53" t="s">
        <v>303</v>
      </c>
      <c r="B368" s="53"/>
      <c r="C368" s="53"/>
      <c r="D368" s="53"/>
      <c r="E368" s="14">
        <v>27.6</v>
      </c>
      <c r="F368" s="14"/>
      <c r="H368" s="76"/>
    </row>
    <row r="369" spans="1:8" x14ac:dyDescent="0.2">
      <c r="A369" s="3" t="s">
        <v>304</v>
      </c>
      <c r="E369" s="29">
        <v>8.4</v>
      </c>
      <c r="F369" s="14"/>
      <c r="H369" s="76"/>
    </row>
    <row r="370" spans="1:8" ht="19.5" customHeight="1" x14ac:dyDescent="0.2">
      <c r="E370" s="29">
        <f>SUM(E367:E369)</f>
        <v>108</v>
      </c>
      <c r="F370" s="14"/>
    </row>
    <row r="371" spans="1:8" ht="13.5" customHeight="1" x14ac:dyDescent="0.2">
      <c r="E371" s="14"/>
      <c r="F371" s="14"/>
    </row>
    <row r="372" spans="1:8" x14ac:dyDescent="0.2">
      <c r="A372" s="15" t="s">
        <v>103</v>
      </c>
      <c r="B372" s="15"/>
      <c r="E372" s="76"/>
    </row>
    <row r="373" spans="1:8" x14ac:dyDescent="0.2">
      <c r="A373" s="15" t="s">
        <v>104</v>
      </c>
      <c r="B373" s="15"/>
      <c r="C373" s="13"/>
      <c r="E373" s="76"/>
    </row>
    <row r="374" spans="1:8" x14ac:dyDescent="0.2">
      <c r="A374" s="15" t="s">
        <v>105</v>
      </c>
      <c r="B374" s="15"/>
      <c r="C374" s="13"/>
      <c r="E374" s="76"/>
    </row>
    <row r="375" spans="1:8" x14ac:dyDescent="0.2">
      <c r="A375" s="15"/>
      <c r="B375" s="15"/>
      <c r="C375" s="13"/>
      <c r="E375" s="76"/>
    </row>
    <row r="376" spans="1:8" x14ac:dyDescent="0.2">
      <c r="A376" s="15"/>
      <c r="B376" s="15"/>
      <c r="C376" s="13"/>
      <c r="E376" s="76"/>
    </row>
    <row r="377" spans="1:8" x14ac:dyDescent="0.2">
      <c r="A377" s="32" t="s">
        <v>169</v>
      </c>
      <c r="B377" s="32"/>
      <c r="C377" s="13"/>
      <c r="E377" s="76"/>
    </row>
    <row r="378" spans="1:8" x14ac:dyDescent="0.2">
      <c r="A378" s="15" t="s">
        <v>170</v>
      </c>
      <c r="B378" s="15"/>
      <c r="C378" s="13"/>
      <c r="E378" s="76"/>
    </row>
    <row r="379" spans="1:8" x14ac:dyDescent="0.2">
      <c r="A379" s="15" t="s">
        <v>282</v>
      </c>
      <c r="B379" s="15"/>
      <c r="C379" s="13"/>
      <c r="E379" s="76"/>
    </row>
    <row r="380" spans="1:8" x14ac:dyDescent="0.2">
      <c r="A380" s="15"/>
      <c r="B380" s="15"/>
      <c r="C380" s="13"/>
      <c r="E380" s="76"/>
    </row>
    <row r="381" spans="1:8" x14ac:dyDescent="0.2">
      <c r="A381" s="15"/>
      <c r="B381" s="15"/>
      <c r="C381" s="13"/>
      <c r="E381" s="76"/>
    </row>
    <row r="382" spans="1:8" x14ac:dyDescent="0.2">
      <c r="A382" s="32" t="s">
        <v>200</v>
      </c>
      <c r="B382" s="32"/>
      <c r="C382" s="13"/>
      <c r="E382" s="76"/>
    </row>
    <row r="383" spans="1:8" x14ac:dyDescent="0.2">
      <c r="A383" s="15" t="s">
        <v>224</v>
      </c>
      <c r="B383" s="15"/>
      <c r="C383" s="13"/>
      <c r="E383" s="76"/>
    </row>
    <row r="384" spans="1:8" x14ac:dyDescent="0.2">
      <c r="A384" s="15" t="s">
        <v>283</v>
      </c>
      <c r="B384" s="15"/>
      <c r="C384" s="13"/>
      <c r="E384" s="76"/>
    </row>
    <row r="385" spans="1:9" x14ac:dyDescent="0.2">
      <c r="A385" s="15"/>
      <c r="B385" s="15"/>
      <c r="C385" s="13"/>
      <c r="E385" s="76"/>
    </row>
    <row r="386" spans="1:9" x14ac:dyDescent="0.2">
      <c r="A386" s="15" t="s">
        <v>201</v>
      </c>
      <c r="B386" s="15"/>
      <c r="C386" s="13"/>
      <c r="E386" s="111">
        <f>+E5</f>
        <v>2017</v>
      </c>
      <c r="F386" s="111">
        <f>+F5</f>
        <v>2016</v>
      </c>
    </row>
    <row r="387" spans="1:9" x14ac:dyDescent="0.2">
      <c r="A387" s="15"/>
      <c r="B387" s="15"/>
      <c r="C387" s="13"/>
      <c r="E387" s="87">
        <v>22091</v>
      </c>
      <c r="F387" s="87">
        <v>25071</v>
      </c>
      <c r="I387" s="51"/>
    </row>
    <row r="388" spans="1:9" x14ac:dyDescent="0.2">
      <c r="A388" s="15"/>
      <c r="B388" s="15"/>
      <c r="C388" s="13"/>
      <c r="E388" s="76"/>
    </row>
    <row r="389" spans="1:9" x14ac:dyDescent="0.2">
      <c r="A389" s="15"/>
      <c r="B389" s="15"/>
      <c r="C389" s="13"/>
      <c r="E389" s="76"/>
    </row>
    <row r="390" spans="1:9" x14ac:dyDescent="0.2">
      <c r="A390" s="1" t="s">
        <v>199</v>
      </c>
      <c r="B390" s="1"/>
      <c r="C390" s="1"/>
      <c r="D390" s="1"/>
      <c r="E390" s="1">
        <f>+E386</f>
        <v>2017</v>
      </c>
      <c r="F390" s="1">
        <f>+F386</f>
        <v>2016</v>
      </c>
      <c r="G390" s="1"/>
    </row>
    <row r="391" spans="1:9" x14ac:dyDescent="0.2">
      <c r="A391" s="3" t="s">
        <v>149</v>
      </c>
      <c r="C391" s="1"/>
      <c r="D391" s="1"/>
      <c r="E391" s="76">
        <v>5643</v>
      </c>
      <c r="F391" s="76">
        <v>6025</v>
      </c>
      <c r="G391" s="1"/>
    </row>
    <row r="392" spans="1:9" x14ac:dyDescent="0.2">
      <c r="A392" s="3" t="s">
        <v>230</v>
      </c>
      <c r="C392" s="1"/>
      <c r="D392" s="1"/>
      <c r="E392" s="76">
        <f>2807+577+1303</f>
        <v>4687</v>
      </c>
      <c r="F392" s="76">
        <v>1629</v>
      </c>
      <c r="G392" s="1"/>
    </row>
    <row r="393" spans="1:9" x14ac:dyDescent="0.2">
      <c r="A393" s="3" t="s">
        <v>150</v>
      </c>
      <c r="C393" s="1"/>
      <c r="D393" s="1"/>
      <c r="E393" s="76">
        <v>2558</v>
      </c>
      <c r="F393" s="76">
        <v>1079</v>
      </c>
      <c r="G393" s="1"/>
    </row>
    <row r="394" spans="1:9" x14ac:dyDescent="0.2">
      <c r="A394" s="3" t="s">
        <v>166</v>
      </c>
      <c r="C394" s="1"/>
      <c r="D394" s="1"/>
      <c r="E394" s="76">
        <f>28+2796</f>
        <v>2824</v>
      </c>
      <c r="F394" s="76">
        <v>1517</v>
      </c>
      <c r="G394" s="1"/>
    </row>
    <row r="395" spans="1:9" x14ac:dyDescent="0.2">
      <c r="A395" s="3" t="s">
        <v>55</v>
      </c>
      <c r="C395" s="1"/>
      <c r="D395" s="1"/>
      <c r="E395" s="76">
        <f>225+34+5+4</f>
        <v>268</v>
      </c>
      <c r="F395" s="76">
        <v>224</v>
      </c>
      <c r="G395" s="1"/>
    </row>
    <row r="396" spans="1:9" ht="19.5" customHeight="1" x14ac:dyDescent="0.2">
      <c r="A396" s="3" t="s">
        <v>101</v>
      </c>
      <c r="E396" s="112">
        <f>SUM(E391:E395)</f>
        <v>15980</v>
      </c>
      <c r="F396" s="112">
        <f>SUM(F391:F395)</f>
        <v>10474</v>
      </c>
      <c r="G396" s="1"/>
      <c r="H396" s="76"/>
    </row>
    <row r="397" spans="1:9" x14ac:dyDescent="0.2">
      <c r="C397" s="1"/>
      <c r="D397" s="1"/>
      <c r="E397" s="2"/>
      <c r="F397" s="2"/>
      <c r="G397" s="1"/>
    </row>
    <row r="398" spans="1:9" x14ac:dyDescent="0.2">
      <c r="C398" s="1"/>
      <c r="D398" s="1"/>
      <c r="E398" s="2"/>
      <c r="F398" s="2"/>
      <c r="G398" s="1"/>
    </row>
    <row r="399" spans="1:9" x14ac:dyDescent="0.2">
      <c r="C399" s="1"/>
      <c r="D399" s="1"/>
      <c r="F399" s="3"/>
      <c r="G399" s="1"/>
    </row>
    <row r="400" spans="1:9" x14ac:dyDescent="0.2">
      <c r="A400" s="1" t="s">
        <v>106</v>
      </c>
      <c r="B400" s="1"/>
      <c r="C400" s="1"/>
      <c r="D400" s="1"/>
      <c r="E400" s="1">
        <f>+E386</f>
        <v>2017</v>
      </c>
      <c r="F400" s="1">
        <f>+F386</f>
        <v>2016</v>
      </c>
      <c r="G400" s="1"/>
    </row>
    <row r="401" spans="1:13" x14ac:dyDescent="0.2">
      <c r="A401" s="1"/>
      <c r="B401" s="1"/>
      <c r="C401" s="1"/>
      <c r="F401" s="3"/>
      <c r="G401" s="36"/>
    </row>
    <row r="402" spans="1:13" x14ac:dyDescent="0.2">
      <c r="A402" s="1" t="s">
        <v>172</v>
      </c>
      <c r="B402" s="1"/>
      <c r="F402" s="3"/>
      <c r="G402" s="36"/>
    </row>
    <row r="403" spans="1:13" x14ac:dyDescent="0.2">
      <c r="A403" s="3" t="s">
        <v>119</v>
      </c>
      <c r="E403" s="14">
        <f>+E37</f>
        <v>1933</v>
      </c>
      <c r="F403" s="14">
        <f>+F37</f>
        <v>3458</v>
      </c>
      <c r="G403" s="40"/>
    </row>
    <row r="404" spans="1:13" x14ac:dyDescent="0.2">
      <c r="A404" s="3" t="s">
        <v>178</v>
      </c>
      <c r="E404" s="14">
        <f>-E11</f>
        <v>-1973</v>
      </c>
      <c r="F404" s="14">
        <v>-318</v>
      </c>
      <c r="G404" s="40"/>
    </row>
    <row r="405" spans="1:13" x14ac:dyDescent="0.2">
      <c r="A405" s="3" t="s">
        <v>216</v>
      </c>
      <c r="E405" s="14">
        <f>+E19</f>
        <v>4286</v>
      </c>
      <c r="F405" s="14">
        <v>3976</v>
      </c>
      <c r="G405" s="40"/>
    </row>
    <row r="406" spans="1:13" x14ac:dyDescent="0.2">
      <c r="A406" s="3" t="s">
        <v>107</v>
      </c>
      <c r="E406" s="14">
        <v>-41</v>
      </c>
      <c r="F406" s="14">
        <v>14</v>
      </c>
      <c r="G406" s="40"/>
    </row>
    <row r="407" spans="1:13" x14ac:dyDescent="0.2">
      <c r="A407" s="3" t="s">
        <v>108</v>
      </c>
      <c r="E407" s="54">
        <v>124</v>
      </c>
      <c r="F407" s="54">
        <v>80</v>
      </c>
      <c r="G407" s="40"/>
    </row>
    <row r="408" spans="1:13" s="36" customFormat="1" x14ac:dyDescent="0.2">
      <c r="A408" s="36" t="s">
        <v>109</v>
      </c>
      <c r="E408" s="55">
        <f>-F119+E119</f>
        <v>-2534</v>
      </c>
      <c r="F408" s="55">
        <v>-1691</v>
      </c>
      <c r="H408" s="37"/>
      <c r="L408" s="31"/>
      <c r="M408" s="22"/>
    </row>
    <row r="409" spans="1:13" s="44" customFormat="1" x14ac:dyDescent="0.2">
      <c r="A409" s="44" t="s">
        <v>110</v>
      </c>
      <c r="E409" s="56">
        <f>-42+44+600+354+1-1+6-319-54-382+54+1494+393+634+1882+1478-1829+3527</f>
        <v>7840</v>
      </c>
      <c r="F409" s="56">
        <v>-1570</v>
      </c>
      <c r="G409" s="39"/>
      <c r="H409" s="45"/>
      <c r="I409" s="3"/>
      <c r="L409" s="43"/>
      <c r="M409" s="22"/>
    </row>
    <row r="410" spans="1:13" ht="5.25" customHeight="1" x14ac:dyDescent="0.2">
      <c r="E410" s="14"/>
      <c r="F410" s="14"/>
      <c r="G410" s="40"/>
    </row>
    <row r="411" spans="1:13" x14ac:dyDescent="0.2">
      <c r="A411" s="1" t="s">
        <v>111</v>
      </c>
      <c r="B411" s="1"/>
      <c r="E411" s="29">
        <f>SUM(E403:E409)</f>
        <v>9635</v>
      </c>
      <c r="F411" s="29">
        <f>SUM(F403:F410)</f>
        <v>3949</v>
      </c>
      <c r="G411" s="40"/>
    </row>
    <row r="412" spans="1:13" x14ac:dyDescent="0.2">
      <c r="E412" s="14"/>
      <c r="F412" s="14"/>
      <c r="G412" s="40"/>
    </row>
    <row r="413" spans="1:13" x14ac:dyDescent="0.2">
      <c r="A413" s="1" t="s">
        <v>209</v>
      </c>
      <c r="B413" s="1"/>
      <c r="E413" s="14"/>
      <c r="F413" s="14"/>
      <c r="G413" s="40"/>
    </row>
    <row r="414" spans="1:13" ht="12.75" customHeight="1" x14ac:dyDescent="0.2">
      <c r="A414" s="3" t="s">
        <v>231</v>
      </c>
      <c r="E414" s="14">
        <v>-229</v>
      </c>
      <c r="F414" s="14">
        <v>-1635</v>
      </c>
      <c r="G414" s="40"/>
    </row>
    <row r="415" spans="1:13" ht="12.75" customHeight="1" x14ac:dyDescent="0.2">
      <c r="A415" s="3" t="s">
        <v>118</v>
      </c>
      <c r="E415" s="14">
        <v>2599</v>
      </c>
      <c r="F415" s="14">
        <v>318</v>
      </c>
      <c r="G415" s="40"/>
    </row>
    <row r="416" spans="1:13" ht="12.75" customHeight="1" x14ac:dyDescent="0.2">
      <c r="A416" s="3" t="s">
        <v>117</v>
      </c>
      <c r="E416" s="29">
        <v>-5443</v>
      </c>
      <c r="F416" s="29">
        <v>-6567</v>
      </c>
      <c r="G416" s="40"/>
    </row>
    <row r="417" spans="1:9" ht="5.25" customHeight="1" x14ac:dyDescent="0.2">
      <c r="E417" s="53"/>
      <c r="F417" s="53"/>
      <c r="G417" s="40"/>
    </row>
    <row r="418" spans="1:9" x14ac:dyDescent="0.2">
      <c r="A418" s="1" t="s">
        <v>112</v>
      </c>
      <c r="B418" s="1"/>
      <c r="E418" s="29">
        <f>SUM(E414:E417)</f>
        <v>-3073</v>
      </c>
      <c r="F418" s="29">
        <f>+F414+F415+F416</f>
        <v>-7884</v>
      </c>
      <c r="G418" s="40"/>
    </row>
    <row r="419" spans="1:9" x14ac:dyDescent="0.2">
      <c r="E419" s="14"/>
      <c r="F419" s="14"/>
      <c r="G419" s="40"/>
    </row>
    <row r="420" spans="1:9" hidden="1" x14ac:dyDescent="0.2">
      <c r="E420" s="14">
        <f>+E411+E418</f>
        <v>6562</v>
      </c>
      <c r="F420" s="14">
        <v>-2599.4</v>
      </c>
      <c r="G420" s="40"/>
    </row>
    <row r="421" spans="1:9" hidden="1" x14ac:dyDescent="0.2">
      <c r="E421" s="14"/>
      <c r="F421" s="14"/>
      <c r="G421" s="40"/>
    </row>
    <row r="422" spans="1:9" x14ac:dyDescent="0.2">
      <c r="A422" s="1" t="s">
        <v>210</v>
      </c>
      <c r="B422" s="1"/>
      <c r="E422" s="14"/>
      <c r="F422" s="14"/>
      <c r="G422" s="40"/>
    </row>
    <row r="423" spans="1:9" x14ac:dyDescent="0.2">
      <c r="A423" s="3" t="s">
        <v>203</v>
      </c>
      <c r="E423" s="14">
        <v>0</v>
      </c>
      <c r="F423" s="14">
        <v>0</v>
      </c>
      <c r="G423" s="40"/>
    </row>
    <row r="424" spans="1:9" x14ac:dyDescent="0.2">
      <c r="A424" s="3" t="s">
        <v>204</v>
      </c>
      <c r="E424" s="29">
        <v>-2330</v>
      </c>
      <c r="F424" s="29">
        <v>-2218</v>
      </c>
      <c r="G424" s="40"/>
    </row>
    <row r="425" spans="1:9" ht="6.75" customHeight="1" x14ac:dyDescent="0.2">
      <c r="E425" s="14"/>
      <c r="F425" s="14"/>
      <c r="G425" s="40"/>
    </row>
    <row r="426" spans="1:9" x14ac:dyDescent="0.2">
      <c r="A426" s="1" t="s">
        <v>205</v>
      </c>
      <c r="B426" s="1"/>
      <c r="E426" s="29">
        <f>SUM(E423:E425)</f>
        <v>-2330</v>
      </c>
      <c r="F426" s="29">
        <f>SUM(F423:F425)</f>
        <v>-2218</v>
      </c>
      <c r="G426" s="40"/>
    </row>
    <row r="427" spans="1:9" x14ac:dyDescent="0.2">
      <c r="E427" s="14"/>
      <c r="F427" s="14"/>
      <c r="G427" s="40"/>
    </row>
    <row r="428" spans="1:9" ht="5.25" customHeight="1" x14ac:dyDescent="0.2">
      <c r="E428" s="53"/>
      <c r="F428" s="53"/>
      <c r="G428" s="40"/>
    </row>
    <row r="429" spans="1:9" x14ac:dyDescent="0.2">
      <c r="A429" s="3" t="s">
        <v>113</v>
      </c>
      <c r="E429" s="14">
        <f>+E411+E418+E426</f>
        <v>4232</v>
      </c>
      <c r="F429" s="14">
        <f>+F411+F418+F426</f>
        <v>-6153</v>
      </c>
      <c r="G429" s="40"/>
      <c r="I429" s="6"/>
    </row>
    <row r="430" spans="1:9" x14ac:dyDescent="0.2">
      <c r="A430" s="1" t="s">
        <v>114</v>
      </c>
      <c r="B430" s="1"/>
      <c r="E430" s="35">
        <f>+F431</f>
        <v>26232</v>
      </c>
      <c r="F430" s="35">
        <v>32386</v>
      </c>
      <c r="G430" s="40"/>
    </row>
    <row r="431" spans="1:9" x14ac:dyDescent="0.2">
      <c r="A431" s="4" t="s">
        <v>115</v>
      </c>
      <c r="B431" s="4"/>
      <c r="C431" s="4"/>
      <c r="D431" s="44"/>
      <c r="E431" s="35">
        <f>+E429+E430+1</f>
        <v>30465</v>
      </c>
      <c r="F431" s="35">
        <f>+F429+F430-1</f>
        <v>26232</v>
      </c>
      <c r="G431" s="40"/>
      <c r="H431" s="76"/>
    </row>
    <row r="432" spans="1:9" x14ac:dyDescent="0.2">
      <c r="A432" s="4"/>
      <c r="B432" s="4"/>
      <c r="C432" s="4"/>
      <c r="E432" s="35"/>
      <c r="F432" s="35"/>
      <c r="G432" s="40"/>
    </row>
    <row r="433" spans="1:8" x14ac:dyDescent="0.2">
      <c r="A433" s="15" t="s">
        <v>146</v>
      </c>
      <c r="B433" s="15"/>
      <c r="C433" s="4"/>
      <c r="E433" s="35"/>
      <c r="F433" s="35"/>
      <c r="G433" s="40"/>
    </row>
    <row r="434" spans="1:8" x14ac:dyDescent="0.2">
      <c r="A434" s="15"/>
      <c r="B434" s="15"/>
      <c r="C434" s="4"/>
      <c r="E434" s="119"/>
      <c r="F434" s="119"/>
      <c r="G434" s="40"/>
    </row>
    <row r="435" spans="1:8" x14ac:dyDescent="0.2">
      <c r="A435" s="15"/>
      <c r="B435" s="15"/>
      <c r="C435" s="4"/>
      <c r="E435" s="119"/>
      <c r="F435" s="119"/>
      <c r="G435" s="40"/>
    </row>
    <row r="436" spans="1:8" x14ac:dyDescent="0.2">
      <c r="A436" s="15"/>
      <c r="B436" s="15"/>
      <c r="C436" s="4"/>
      <c r="E436" s="119"/>
      <c r="F436" s="119"/>
      <c r="G436" s="40"/>
    </row>
    <row r="437" spans="1:8" x14ac:dyDescent="0.2">
      <c r="A437" s="4"/>
      <c r="B437" s="4"/>
      <c r="C437" s="4"/>
      <c r="E437" s="6"/>
      <c r="F437" s="35"/>
      <c r="G437" s="35"/>
    </row>
    <row r="438" spans="1:8" x14ac:dyDescent="0.2">
      <c r="A438" s="4"/>
      <c r="B438" s="4"/>
      <c r="C438" s="4"/>
      <c r="D438" s="36"/>
      <c r="F438" s="35"/>
      <c r="G438" s="35"/>
    </row>
    <row r="439" spans="1:8" ht="15.75" x14ac:dyDescent="0.25">
      <c r="A439" s="16"/>
      <c r="B439" s="16"/>
      <c r="C439" s="17" t="s">
        <v>290</v>
      </c>
      <c r="D439" s="16"/>
      <c r="E439" s="16"/>
      <c r="F439" s="113"/>
      <c r="G439" s="113"/>
      <c r="H439" s="76"/>
    </row>
    <row r="440" spans="1:8" ht="15.75" x14ac:dyDescent="0.25">
      <c r="A440" s="16"/>
      <c r="B440" s="16"/>
      <c r="C440" s="114"/>
      <c r="D440" s="16"/>
      <c r="E440" s="16"/>
      <c r="F440" s="113"/>
      <c r="G440" s="113"/>
      <c r="H440" s="76"/>
    </row>
    <row r="441" spans="1:8" ht="15.75" x14ac:dyDescent="0.25">
      <c r="A441" s="17"/>
      <c r="B441" s="17"/>
      <c r="C441" s="114"/>
      <c r="D441" s="16"/>
      <c r="E441" s="16"/>
      <c r="F441" s="113"/>
      <c r="G441" s="113"/>
      <c r="H441" s="76"/>
    </row>
    <row r="442" spans="1:8" ht="15.75" x14ac:dyDescent="0.25">
      <c r="A442" s="17"/>
      <c r="B442" s="17"/>
      <c r="C442" s="114"/>
      <c r="D442" s="16"/>
      <c r="E442" s="16"/>
      <c r="F442" s="113"/>
      <c r="G442" s="113"/>
      <c r="H442" s="76"/>
    </row>
    <row r="443" spans="1:8" ht="15.75" x14ac:dyDescent="0.25">
      <c r="A443" s="17"/>
      <c r="B443" s="17"/>
      <c r="C443" s="114"/>
      <c r="D443" s="115"/>
      <c r="E443" s="16"/>
      <c r="F443" s="113"/>
      <c r="G443" s="116"/>
      <c r="H443" s="76"/>
    </row>
    <row r="444" spans="1:8" ht="15.75" x14ac:dyDescent="0.25">
      <c r="A444" s="114"/>
      <c r="B444" s="114"/>
      <c r="C444" s="114"/>
      <c r="D444" s="117"/>
      <c r="E444" s="16"/>
      <c r="F444" s="113"/>
      <c r="G444" s="113"/>
      <c r="H444" s="76"/>
    </row>
    <row r="445" spans="1:8" ht="15.75" x14ac:dyDescent="0.25">
      <c r="A445" s="114"/>
      <c r="B445" s="114"/>
      <c r="C445" s="114"/>
      <c r="D445" s="117"/>
      <c r="E445" s="16"/>
      <c r="F445" s="113"/>
      <c r="G445" s="113"/>
      <c r="H445" s="76"/>
    </row>
    <row r="446" spans="1:8" ht="15.75" x14ac:dyDescent="0.25">
      <c r="A446" s="17"/>
      <c r="B446" s="17"/>
      <c r="C446" s="114"/>
      <c r="D446" s="117"/>
      <c r="E446" s="16"/>
      <c r="F446" s="113"/>
      <c r="G446" s="116"/>
      <c r="H446" s="76"/>
    </row>
    <row r="447" spans="1:8" ht="15.75" x14ac:dyDescent="0.25">
      <c r="A447" s="17"/>
      <c r="B447" s="17"/>
      <c r="C447" s="114"/>
      <c r="D447" s="16"/>
      <c r="E447" s="16"/>
      <c r="F447" s="113"/>
      <c r="G447" s="116"/>
      <c r="H447" s="76"/>
    </row>
    <row r="448" spans="1:8" ht="15.75" x14ac:dyDescent="0.25">
      <c r="A448" s="114"/>
      <c r="B448" s="114"/>
      <c r="C448" s="114"/>
      <c r="D448" s="16"/>
      <c r="E448" s="16"/>
      <c r="F448" s="113"/>
      <c r="G448" s="113"/>
      <c r="H448" s="76"/>
    </row>
    <row r="449" spans="1:8" ht="15.75" x14ac:dyDescent="0.25">
      <c r="A449" s="114"/>
      <c r="B449" s="114"/>
      <c r="C449" s="114"/>
      <c r="D449" s="16"/>
      <c r="E449" s="16"/>
      <c r="F449" s="113"/>
      <c r="G449" s="113"/>
      <c r="H449" s="76"/>
    </row>
    <row r="450" spans="1:8" ht="15.75" x14ac:dyDescent="0.25">
      <c r="A450" s="114"/>
      <c r="B450" s="114"/>
      <c r="C450" s="114"/>
      <c r="D450" s="117"/>
      <c r="E450" s="16"/>
      <c r="F450" s="113"/>
      <c r="G450" s="113"/>
      <c r="H450" s="76"/>
    </row>
    <row r="451" spans="1:8" ht="15.75" x14ac:dyDescent="0.25">
      <c r="A451" s="17"/>
      <c r="B451" s="17"/>
      <c r="C451" s="114"/>
      <c r="D451" s="16"/>
      <c r="E451" s="16"/>
      <c r="F451" s="113"/>
      <c r="G451" s="116"/>
      <c r="H451" s="76"/>
    </row>
    <row r="452" spans="1:8" ht="15.75" x14ac:dyDescent="0.25">
      <c r="A452" s="17"/>
      <c r="B452" s="17"/>
      <c r="C452" s="114"/>
      <c r="D452" s="16"/>
      <c r="E452" s="16"/>
      <c r="F452" s="113"/>
      <c r="G452" s="113"/>
      <c r="H452" s="76"/>
    </row>
    <row r="453" spans="1:8" ht="15.75" x14ac:dyDescent="0.25">
      <c r="A453" s="114"/>
      <c r="B453" s="114"/>
      <c r="C453" s="114"/>
      <c r="D453" s="16"/>
      <c r="E453" s="16"/>
      <c r="F453" s="113"/>
      <c r="G453" s="113"/>
      <c r="H453" s="76"/>
    </row>
    <row r="454" spans="1:8" ht="15.75" x14ac:dyDescent="0.25">
      <c r="A454" s="114"/>
      <c r="B454" s="114"/>
      <c r="C454" s="114"/>
      <c r="D454" s="16"/>
      <c r="E454" s="16"/>
      <c r="F454" s="113"/>
      <c r="G454" s="113"/>
      <c r="H454" s="76"/>
    </row>
    <row r="455" spans="1:8" ht="15.75" x14ac:dyDescent="0.25">
      <c r="A455" s="114"/>
      <c r="B455" s="114"/>
      <c r="C455" s="117"/>
      <c r="D455" s="16"/>
      <c r="E455" s="16"/>
      <c r="F455" s="117"/>
      <c r="G455" s="113"/>
      <c r="H455" s="76"/>
    </row>
    <row r="456" spans="1:8" ht="15.75" x14ac:dyDescent="0.25">
      <c r="A456" s="114"/>
      <c r="B456" s="114"/>
      <c r="C456" s="117"/>
      <c r="D456" s="16"/>
      <c r="E456" s="16"/>
      <c r="F456" s="118"/>
      <c r="G456" s="18"/>
      <c r="H456" s="76"/>
    </row>
    <row r="457" spans="1:8" ht="15" x14ac:dyDescent="0.2">
      <c r="A457" s="16"/>
      <c r="B457" s="16"/>
      <c r="C457" s="16"/>
      <c r="E457" s="16"/>
      <c r="F457" s="16"/>
      <c r="G457" s="18"/>
      <c r="H457" s="76"/>
    </row>
    <row r="458" spans="1:8" ht="15" x14ac:dyDescent="0.2">
      <c r="A458" s="16"/>
      <c r="B458" s="16"/>
      <c r="E458" s="18" t="s">
        <v>116</v>
      </c>
      <c r="F458" s="3"/>
      <c r="G458" s="6"/>
      <c r="H458" s="76"/>
    </row>
    <row r="459" spans="1:8" x14ac:dyDescent="0.2">
      <c r="F459" s="3"/>
    </row>
    <row r="460" spans="1:8" x14ac:dyDescent="0.2">
      <c r="F460" s="3"/>
    </row>
    <row r="461" spans="1:8" x14ac:dyDescent="0.2">
      <c r="F461" s="3"/>
    </row>
    <row r="462" spans="1:8" x14ac:dyDescent="0.2">
      <c r="F462" s="3"/>
    </row>
    <row r="463" spans="1:8" x14ac:dyDescent="0.2">
      <c r="F463" s="3"/>
    </row>
    <row r="464" spans="1:8" x14ac:dyDescent="0.2">
      <c r="F464" s="3"/>
    </row>
    <row r="465" spans="6:6" x14ac:dyDescent="0.2">
      <c r="F465" s="3"/>
    </row>
    <row r="466" spans="6:6" x14ac:dyDescent="0.2">
      <c r="F466" s="3"/>
    </row>
    <row r="467" spans="6:6" x14ac:dyDescent="0.2">
      <c r="F467" s="3"/>
    </row>
    <row r="468" spans="6:6" x14ac:dyDescent="0.2">
      <c r="F468" s="3"/>
    </row>
    <row r="469" spans="6:6" x14ac:dyDescent="0.2">
      <c r="F469" s="3"/>
    </row>
    <row r="470" spans="6:6" x14ac:dyDescent="0.2">
      <c r="F470" s="3"/>
    </row>
    <row r="471" spans="6:6" x14ac:dyDescent="0.2">
      <c r="F471" s="3"/>
    </row>
    <row r="472" spans="6:6" x14ac:dyDescent="0.2">
      <c r="F472" s="3"/>
    </row>
    <row r="473" spans="6:6" x14ac:dyDescent="0.2">
      <c r="F473" s="3"/>
    </row>
    <row r="474" spans="6:6" x14ac:dyDescent="0.2">
      <c r="F474" s="3"/>
    </row>
    <row r="475" spans="6:6" x14ac:dyDescent="0.2">
      <c r="F475" s="3"/>
    </row>
    <row r="476" spans="6:6" x14ac:dyDescent="0.2">
      <c r="F476" s="3"/>
    </row>
    <row r="477" spans="6:6" x14ac:dyDescent="0.2">
      <c r="F477" s="3"/>
    </row>
    <row r="478" spans="6:6" x14ac:dyDescent="0.2">
      <c r="F478" s="3"/>
    </row>
    <row r="479" spans="6:6" x14ac:dyDescent="0.2">
      <c r="F479" s="3"/>
    </row>
    <row r="480" spans="6:6" x14ac:dyDescent="0.2">
      <c r="F480" s="3"/>
    </row>
    <row r="481" spans="6:6" x14ac:dyDescent="0.2">
      <c r="F481" s="3"/>
    </row>
    <row r="482" spans="6:6" x14ac:dyDescent="0.2">
      <c r="F482" s="3"/>
    </row>
    <row r="483" spans="6:6" x14ac:dyDescent="0.2">
      <c r="F483" s="3"/>
    </row>
    <row r="484" spans="6:6" x14ac:dyDescent="0.2">
      <c r="F484" s="3"/>
    </row>
    <row r="485" spans="6:6" x14ac:dyDescent="0.2">
      <c r="F485" s="3"/>
    </row>
    <row r="486" spans="6:6" x14ac:dyDescent="0.2">
      <c r="F486" s="3"/>
    </row>
    <row r="487" spans="6:6" x14ac:dyDescent="0.2">
      <c r="F487" s="3"/>
    </row>
    <row r="488" spans="6:6" x14ac:dyDescent="0.2">
      <c r="F488" s="3"/>
    </row>
    <row r="489" spans="6:6" x14ac:dyDescent="0.2">
      <c r="F489" s="3"/>
    </row>
    <row r="490" spans="6:6" x14ac:dyDescent="0.2">
      <c r="F490" s="3"/>
    </row>
    <row r="491" spans="6:6" x14ac:dyDescent="0.2">
      <c r="F491" s="3"/>
    </row>
    <row r="492" spans="6:6" x14ac:dyDescent="0.2">
      <c r="F492" s="3"/>
    </row>
    <row r="493" spans="6:6" x14ac:dyDescent="0.2">
      <c r="F493" s="3"/>
    </row>
    <row r="494" spans="6:6" x14ac:dyDescent="0.2">
      <c r="F494" s="3"/>
    </row>
    <row r="495" spans="6:6" x14ac:dyDescent="0.2">
      <c r="F495" s="3"/>
    </row>
    <row r="496" spans="6:6" x14ac:dyDescent="0.2">
      <c r="F496" s="3"/>
    </row>
    <row r="497" spans="6:6" x14ac:dyDescent="0.2">
      <c r="F497" s="3"/>
    </row>
    <row r="498" spans="6:6" x14ac:dyDescent="0.2">
      <c r="F498" s="3"/>
    </row>
    <row r="499" spans="6:6" x14ac:dyDescent="0.2">
      <c r="F499" s="3"/>
    </row>
    <row r="500" spans="6:6" x14ac:dyDescent="0.2">
      <c r="F500" s="3"/>
    </row>
    <row r="501" spans="6:6" x14ac:dyDescent="0.2">
      <c r="F501" s="3"/>
    </row>
    <row r="502" spans="6:6" x14ac:dyDescent="0.2">
      <c r="F502" s="3"/>
    </row>
    <row r="503" spans="6:6" x14ac:dyDescent="0.2">
      <c r="F503" s="3"/>
    </row>
    <row r="504" spans="6:6" x14ac:dyDescent="0.2">
      <c r="F504" s="3"/>
    </row>
    <row r="505" spans="6:6" x14ac:dyDescent="0.2">
      <c r="F505" s="3"/>
    </row>
    <row r="506" spans="6:6" x14ac:dyDescent="0.2">
      <c r="F506" s="3"/>
    </row>
    <row r="507" spans="6:6" x14ac:dyDescent="0.2">
      <c r="F507" s="3"/>
    </row>
    <row r="508" spans="6:6" x14ac:dyDescent="0.2">
      <c r="F508" s="3"/>
    </row>
    <row r="509" spans="6:6" x14ac:dyDescent="0.2">
      <c r="F509" s="3"/>
    </row>
    <row r="510" spans="6:6" x14ac:dyDescent="0.2">
      <c r="F510" s="3"/>
    </row>
    <row r="511" spans="6:6" x14ac:dyDescent="0.2">
      <c r="F511" s="3"/>
    </row>
    <row r="512" spans="6:6" x14ac:dyDescent="0.2">
      <c r="F512" s="3"/>
    </row>
    <row r="513" spans="6:6" x14ac:dyDescent="0.2">
      <c r="F513" s="3"/>
    </row>
    <row r="514" spans="6:6" x14ac:dyDescent="0.2">
      <c r="F514" s="3"/>
    </row>
    <row r="515" spans="6:6" x14ac:dyDescent="0.2">
      <c r="F515" s="3"/>
    </row>
    <row r="516" spans="6:6" x14ac:dyDescent="0.2">
      <c r="F516" s="3"/>
    </row>
    <row r="517" spans="6:6" x14ac:dyDescent="0.2">
      <c r="F517" s="3"/>
    </row>
    <row r="518" spans="6:6" x14ac:dyDescent="0.2">
      <c r="F518" s="3"/>
    </row>
    <row r="519" spans="6:6" x14ac:dyDescent="0.2">
      <c r="F519" s="3"/>
    </row>
    <row r="520" spans="6:6" x14ac:dyDescent="0.2">
      <c r="F520" s="3"/>
    </row>
    <row r="521" spans="6:6" x14ac:dyDescent="0.2">
      <c r="F521" s="3"/>
    </row>
    <row r="522" spans="6:6" x14ac:dyDescent="0.2">
      <c r="F522" s="3"/>
    </row>
    <row r="523" spans="6:6" x14ac:dyDescent="0.2">
      <c r="F523" s="3"/>
    </row>
    <row r="524" spans="6:6" x14ac:dyDescent="0.2">
      <c r="F524" s="3"/>
    </row>
  </sheetData>
  <mergeCells count="16">
    <mergeCell ref="E358:F358"/>
    <mergeCell ref="E359:F359"/>
    <mergeCell ref="F208:G208"/>
    <mergeCell ref="E356:F356"/>
    <mergeCell ref="E357:F357"/>
    <mergeCell ref="F277:G277"/>
    <mergeCell ref="F278:G278"/>
    <mergeCell ref="F279:G279"/>
    <mergeCell ref="F280:G280"/>
    <mergeCell ref="F281:G281"/>
    <mergeCell ref="F287:G287"/>
    <mergeCell ref="F282:G282"/>
    <mergeCell ref="F283:G283"/>
    <mergeCell ref="F284:G284"/>
    <mergeCell ref="F285:G285"/>
    <mergeCell ref="F286:G286"/>
  </mergeCells>
  <phoneticPr fontId="0" type="noConversion"/>
  <pageMargins left="0.59055118110236227" right="0.19685039370078741" top="2.3622047244094491" bottom="0.39370078740157483" header="0.51181102362204722" footer="0.51181102362204722"/>
  <pageSetup paperSize="9" scale="73" fitToHeight="0" orientation="portrait" r:id="rId1"/>
  <headerFooter alignWithMargins="0"/>
  <rowBreaks count="8" manualBreakCount="8">
    <brk id="45" max="16383" man="1"/>
    <brk id="87" max="16383" man="1"/>
    <brk id="127" max="16383" man="1"/>
    <brk id="171" max="16383" man="1"/>
    <brk id="238" max="16383" man="1"/>
    <brk id="301" max="16383" man="1"/>
    <brk id="353" max="16383" man="1"/>
    <brk id="39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Årsregnskap med noter 2017</vt:lpstr>
    </vt:vector>
  </TitlesOfParts>
  <Company>Rogaland Teater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Sluttbruker</dc:creator>
  <cp:lastModifiedBy>Kirsti Bjerva</cp:lastModifiedBy>
  <cp:lastPrinted>2018-02-20T09:59:52Z</cp:lastPrinted>
  <dcterms:created xsi:type="dcterms:W3CDTF">2002-05-06T05:30:33Z</dcterms:created>
  <dcterms:modified xsi:type="dcterms:W3CDTF">2018-03-20T07:17:45Z</dcterms:modified>
</cp:coreProperties>
</file>